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80" windowWidth="13380" windowHeight="3924" activeTab="1"/>
  </bookViews>
  <sheets>
    <sheet name="Recovery Model - 1st Edit" sheetId="1" r:id="rId1"/>
    <sheet name="Recovery - 2nd Edit" sheetId="2" r:id="rId2"/>
  </sheets>
  <definedNames>
    <definedName name="solver_adj" localSheetId="0" hidden="1">'Recovery Model - 1st Edit'!$K$6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'Recovery Model - 1st Edit'!$K$7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'Recovery Model - 1st Edit'!$L$11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K67" i="2" l="1"/>
  <c r="K68" i="2"/>
  <c r="K62" i="2"/>
  <c r="F64" i="2"/>
  <c r="F65" i="2"/>
  <c r="F66" i="2"/>
  <c r="F67" i="2"/>
  <c r="F68" i="2"/>
  <c r="G68" i="2" s="1"/>
  <c r="F63" i="2"/>
  <c r="E64" i="2"/>
  <c r="E65" i="2"/>
  <c r="E66" i="2"/>
  <c r="E67" i="2"/>
  <c r="E68" i="2"/>
  <c r="G67" i="2"/>
  <c r="E63" i="2"/>
  <c r="C63" i="2"/>
  <c r="K63" i="2" s="1"/>
  <c r="C64" i="2"/>
  <c r="K64" i="2" s="1"/>
  <c r="C65" i="2"/>
  <c r="K65" i="2" s="1"/>
  <c r="C66" i="2"/>
  <c r="K66" i="2" s="1"/>
  <c r="C67" i="2"/>
  <c r="C68" i="2"/>
  <c r="C62" i="2"/>
  <c r="K42" i="2"/>
  <c r="K43" i="2"/>
  <c r="K44" i="2"/>
  <c r="K38" i="2"/>
  <c r="G39" i="2"/>
  <c r="F16" i="2"/>
  <c r="F40" i="2"/>
  <c r="F41" i="2"/>
  <c r="F42" i="2"/>
  <c r="G42" i="2" s="1"/>
  <c r="I42" i="2" s="1"/>
  <c r="F43" i="2"/>
  <c r="F44" i="2"/>
  <c r="F39" i="2"/>
  <c r="E40" i="2"/>
  <c r="E41" i="2"/>
  <c r="E42" i="2"/>
  <c r="E43" i="2"/>
  <c r="E44" i="2"/>
  <c r="E39" i="2"/>
  <c r="C39" i="2"/>
  <c r="K39" i="2" s="1"/>
  <c r="C40" i="2"/>
  <c r="K40" i="2" s="1"/>
  <c r="C41" i="2"/>
  <c r="K41" i="2" s="1"/>
  <c r="C42" i="2"/>
  <c r="C43" i="2"/>
  <c r="C44" i="2"/>
  <c r="C38" i="2"/>
  <c r="C15" i="2"/>
  <c r="K15" i="2" s="1"/>
  <c r="C16" i="2"/>
  <c r="C17" i="2"/>
  <c r="K17" i="2" s="1"/>
  <c r="C18" i="2"/>
  <c r="K18" i="2" s="1"/>
  <c r="C19" i="2"/>
  <c r="C20" i="2"/>
  <c r="K20" i="2" s="1"/>
  <c r="C21" i="2"/>
  <c r="C22" i="2"/>
  <c r="K19" i="2"/>
  <c r="K21" i="2"/>
  <c r="K22" i="2"/>
  <c r="E16" i="2"/>
  <c r="G16" i="2" s="1"/>
  <c r="E17" i="2"/>
  <c r="E18" i="2"/>
  <c r="E19" i="2"/>
  <c r="E20" i="2"/>
  <c r="E21" i="2"/>
  <c r="E22" i="2"/>
  <c r="G65" i="2" l="1"/>
  <c r="L68" i="2"/>
  <c r="L67" i="2"/>
  <c r="G64" i="2"/>
  <c r="I64" i="2" s="1"/>
  <c r="I16" i="2"/>
  <c r="I39" i="2"/>
  <c r="L64" i="2"/>
  <c r="G63" i="2"/>
  <c r="I63" i="2" s="1"/>
  <c r="I65" i="2"/>
  <c r="K16" i="2"/>
  <c r="G41" i="2"/>
  <c r="G66" i="2"/>
  <c r="L66" i="2" s="1"/>
  <c r="L65" i="2"/>
  <c r="I68" i="2"/>
  <c r="I67" i="2"/>
  <c r="G44" i="2"/>
  <c r="L44" i="2" s="1"/>
  <c r="L39" i="2"/>
  <c r="I41" i="2"/>
  <c r="G40" i="2"/>
  <c r="I40" i="2" s="1"/>
  <c r="L41" i="2"/>
  <c r="G43" i="2"/>
  <c r="L43" i="2" s="1"/>
  <c r="L40" i="2"/>
  <c r="L42" i="2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I44" i="2" l="1"/>
  <c r="L63" i="2"/>
  <c r="L58" i="2" s="1"/>
  <c r="I66" i="2"/>
  <c r="L34" i="2"/>
  <c r="I43" i="2"/>
  <c r="L16" i="2"/>
  <c r="F17" i="2"/>
  <c r="G17" i="2" s="1"/>
  <c r="F15" i="1"/>
  <c r="E16" i="1"/>
  <c r="E15" i="1"/>
  <c r="F18" i="2" l="1"/>
  <c r="G18" i="2" s="1"/>
  <c r="I18" i="2"/>
  <c r="I17" i="2"/>
  <c r="K15" i="1"/>
  <c r="G15" i="1"/>
  <c r="I15" i="1" s="1"/>
  <c r="E17" i="1"/>
  <c r="L17" i="2" l="1"/>
  <c r="L18" i="2"/>
  <c r="F19" i="2"/>
  <c r="G19" i="2" s="1"/>
  <c r="L15" i="1"/>
  <c r="K18" i="1"/>
  <c r="K17" i="1"/>
  <c r="E19" i="1"/>
  <c r="K16" i="1"/>
  <c r="F16" i="1"/>
  <c r="G16" i="1" s="1"/>
  <c r="I16" i="1" s="1"/>
  <c r="E18" i="1"/>
  <c r="F20" i="2" l="1"/>
  <c r="G20" i="2" s="1"/>
  <c r="I19" i="2"/>
  <c r="F17" i="1"/>
  <c r="G17" i="1" s="1"/>
  <c r="I17" i="1" s="1"/>
  <c r="K19" i="1"/>
  <c r="E20" i="1"/>
  <c r="L16" i="1"/>
  <c r="F18" i="1"/>
  <c r="G18" i="1" s="1"/>
  <c r="I20" i="2" l="1"/>
  <c r="L19" i="2"/>
  <c r="L20" i="2"/>
  <c r="F21" i="2"/>
  <c r="G21" i="2" s="1"/>
  <c r="L17" i="1"/>
  <c r="I18" i="1"/>
  <c r="L18" i="1"/>
  <c r="K20" i="1"/>
  <c r="E21" i="1"/>
  <c r="F19" i="1"/>
  <c r="G19" i="1" s="1"/>
  <c r="I19" i="1" s="1"/>
  <c r="F22" i="2" l="1"/>
  <c r="G22" i="2" s="1"/>
  <c r="I21" i="2"/>
  <c r="L21" i="2"/>
  <c r="K21" i="1"/>
  <c r="L19" i="1"/>
  <c r="F20" i="1"/>
  <c r="G20" i="1" s="1"/>
  <c r="I20" i="1" s="1"/>
  <c r="I22" i="2" l="1"/>
  <c r="K22" i="1"/>
  <c r="E23" i="1"/>
  <c r="L20" i="1"/>
  <c r="E22" i="1"/>
  <c r="F21" i="1"/>
  <c r="G21" i="1" s="1"/>
  <c r="I21" i="1" s="1"/>
  <c r="L22" i="2" l="1"/>
  <c r="L11" i="2" s="1"/>
  <c r="L21" i="1"/>
  <c r="K23" i="1"/>
  <c r="E24" i="1"/>
  <c r="F22" i="1"/>
  <c r="G22" i="1" s="1"/>
  <c r="I22" i="1" l="1"/>
  <c r="L22" i="1"/>
  <c r="K24" i="1"/>
  <c r="E25" i="1"/>
  <c r="F23" i="1"/>
  <c r="G23" i="1" s="1"/>
  <c r="I23" i="1" s="1"/>
  <c r="L23" i="1" l="1"/>
  <c r="K25" i="1"/>
  <c r="E26" i="1"/>
  <c r="F24" i="1"/>
  <c r="G24" i="1" s="1"/>
  <c r="I24" i="1" s="1"/>
  <c r="L24" i="1" l="1"/>
  <c r="K26" i="1"/>
  <c r="E27" i="1"/>
  <c r="F25" i="1"/>
  <c r="G25" i="1" s="1"/>
  <c r="I25" i="1" s="1"/>
  <c r="L25" i="1" l="1"/>
  <c r="K27" i="1"/>
  <c r="E28" i="1"/>
  <c r="F26" i="1"/>
  <c r="G26" i="1" s="1"/>
  <c r="I26" i="1" s="1"/>
  <c r="L26" i="1" l="1"/>
  <c r="K28" i="1"/>
  <c r="E29" i="1"/>
  <c r="F27" i="1"/>
  <c r="G27" i="1" s="1"/>
  <c r="I27" i="1" s="1"/>
  <c r="F28" i="1"/>
  <c r="G28" i="1" s="1"/>
  <c r="I28" i="1" s="1"/>
  <c r="L27" i="1" l="1"/>
  <c r="L28" i="1"/>
  <c r="K29" i="1"/>
  <c r="E30" i="1"/>
  <c r="F29" i="1"/>
  <c r="G29" i="1" s="1"/>
  <c r="I29" i="1" s="1"/>
  <c r="L29" i="1" l="1"/>
  <c r="K30" i="1"/>
  <c r="E31" i="1"/>
  <c r="F30" i="1"/>
  <c r="G30" i="1" s="1"/>
  <c r="I30" i="1" s="1"/>
  <c r="L30" i="1" l="1"/>
  <c r="K31" i="1"/>
  <c r="E32" i="1"/>
  <c r="F31" i="1"/>
  <c r="G31" i="1" s="1"/>
  <c r="I31" i="1" s="1"/>
  <c r="L31" i="1" l="1"/>
  <c r="K32" i="1"/>
  <c r="E33" i="1"/>
  <c r="F32" i="1"/>
  <c r="G32" i="1" s="1"/>
  <c r="I32" i="1" s="1"/>
  <c r="L32" i="1" l="1"/>
  <c r="K33" i="1"/>
  <c r="E34" i="1"/>
  <c r="F33" i="1"/>
  <c r="G33" i="1" s="1"/>
  <c r="I33" i="1" s="1"/>
  <c r="L33" i="1" l="1"/>
  <c r="K35" i="1"/>
  <c r="K34" i="1"/>
  <c r="E35" i="1"/>
  <c r="F34" i="1"/>
  <c r="G34" i="1" s="1"/>
  <c r="I34" i="1" s="1"/>
  <c r="L34" i="1" l="1"/>
  <c r="F35" i="1"/>
  <c r="G35" i="1" s="1"/>
  <c r="I35" i="1" l="1"/>
  <c r="L35" i="1"/>
  <c r="L11" i="1" s="1"/>
</calcChain>
</file>

<file path=xl/sharedStrings.xml><?xml version="1.0" encoding="utf-8"?>
<sst xmlns="http://schemas.openxmlformats.org/spreadsheetml/2006/main" count="121" uniqueCount="39">
  <si>
    <t>t</t>
  </si>
  <si>
    <t>minutes</t>
  </si>
  <si>
    <t>Δσ</t>
  </si>
  <si>
    <t>Δt</t>
  </si>
  <si>
    <t>Initial T</t>
  </si>
  <si>
    <t>ΔT</t>
  </si>
  <si>
    <t>MPa</t>
  </si>
  <si>
    <t>Δσ/Δt</t>
  </si>
  <si>
    <t>K</t>
  </si>
  <si>
    <t>k</t>
  </si>
  <si>
    <t>Sq. Diff</t>
  </si>
  <si>
    <t>J/mol-K</t>
  </si>
  <si>
    <t>KJ/mol</t>
  </si>
  <si>
    <t>MPa/min</t>
  </si>
  <si>
    <t>Initial Yield Stress</t>
  </si>
  <si>
    <t>* Yield stress is not a steady increment, depends on t, T</t>
  </si>
  <si>
    <t>(Hardness test at time intervals; hardness related to yield stress)</t>
  </si>
  <si>
    <t>"y"</t>
  </si>
  <si>
    <t>dσ/dt</t>
  </si>
  <si>
    <r>
      <t>U</t>
    </r>
    <r>
      <rPr>
        <b/>
        <vertAlign val="subscript"/>
        <sz val="11"/>
        <color rgb="FF9C6500"/>
        <rFont val="Calibri"/>
        <family val="2"/>
        <scheme val="minor"/>
      </rPr>
      <t>o</t>
    </r>
  </si>
  <si>
    <t>ν</t>
  </si>
  <si>
    <t>Temp.</t>
  </si>
  <si>
    <r>
      <t>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</si>
  <si>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t>Sum</t>
  </si>
  <si>
    <t>Yield Stress Increment</t>
  </si>
  <si>
    <t>Initial Time</t>
  </si>
  <si>
    <t>Time Increment</t>
  </si>
  <si>
    <t>mintues</t>
  </si>
  <si>
    <t>minute</t>
  </si>
  <si>
    <t>These variable cells are for the sake of sensitivity</t>
  </si>
  <si>
    <t>and lack of verication data only</t>
  </si>
  <si>
    <t>seconds</t>
  </si>
  <si>
    <t>MPa/sec</t>
  </si>
  <si>
    <r>
      <t>b</t>
    </r>
    <r>
      <rPr>
        <vertAlign val="superscript"/>
        <sz val="11"/>
        <color rgb="FF9C6500"/>
        <rFont val="Calibri"/>
        <family val="2"/>
        <scheme val="minor"/>
      </rPr>
      <t>3</t>
    </r>
  </si>
  <si>
    <t>T (°C)</t>
  </si>
  <si>
    <t>ε = 0.58</t>
  </si>
  <si>
    <t>USING 5754 DATA</t>
  </si>
  <si>
    <t>Data taken from:</t>
  </si>
  <si>
    <t>http://dx.doi.org/10.1179/026708303225005980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</si>
</sst>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vertAlign val="subscript"/>
      <sz val="11"/>
      <color rgb="FF9C6500"/>
      <name val="Calibri"/>
      <family val="2"/>
      <scheme val="minor"/>
    </font>
    <font>
      <b/>
      <sz val="11"/>
      <color rgb="FF9C6500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6" xfId="4" applyBorder="1" applyAlignment="1">
      <alignment horizontal="center" vertical="center"/>
    </xf>
    <xf numFmtId="0" fontId="4" fillId="4" borderId="7" xfId="3" applyBorder="1" applyAlignment="1">
      <alignment horizontal="center" vertical="center"/>
    </xf>
    <xf numFmtId="0" fontId="5" fillId="5" borderId="9" xfId="4" applyBorder="1" applyAlignment="1">
      <alignment horizontal="center" vertical="center"/>
    </xf>
    <xf numFmtId="0" fontId="4" fillId="4" borderId="10" xfId="3" applyBorder="1" applyAlignment="1">
      <alignment horizontal="center" vertical="center"/>
    </xf>
    <xf numFmtId="0" fontId="5" fillId="5" borderId="12" xfId="4" applyBorder="1" applyAlignment="1">
      <alignment horizontal="center" vertical="center"/>
    </xf>
    <xf numFmtId="0" fontId="4" fillId="4" borderId="13" xfId="3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1" xfId="3" applyFont="1" applyBorder="1" applyAlignment="1">
      <alignment horizontal="center" vertical="center"/>
    </xf>
    <xf numFmtId="0" fontId="7" fillId="4" borderId="4" xfId="3" applyFont="1" applyBorder="1" applyAlignment="1">
      <alignment horizontal="center" vertical="center"/>
    </xf>
    <xf numFmtId="0" fontId="4" fillId="4" borderId="18" xfId="3" applyBorder="1" applyAlignment="1">
      <alignment horizontal="center" vertical="center"/>
    </xf>
    <xf numFmtId="0" fontId="4" fillId="4" borderId="19" xfId="3" applyBorder="1" applyAlignment="1">
      <alignment horizontal="center" vertical="center"/>
    </xf>
    <xf numFmtId="0" fontId="4" fillId="4" borderId="20" xfId="3" applyBorder="1" applyAlignment="1">
      <alignment horizontal="center" vertical="center"/>
    </xf>
    <xf numFmtId="0" fontId="7" fillId="4" borderId="18" xfId="3" applyFont="1" applyBorder="1" applyAlignment="1">
      <alignment horizontal="center" vertical="center"/>
    </xf>
    <xf numFmtId="0" fontId="7" fillId="4" borderId="19" xfId="3" applyFont="1" applyBorder="1" applyAlignment="1">
      <alignment horizontal="center" vertical="center"/>
    </xf>
    <xf numFmtId="0" fontId="9" fillId="4" borderId="20" xfId="3" applyFont="1" applyBorder="1" applyAlignment="1">
      <alignment horizontal="center" vertical="center"/>
    </xf>
    <xf numFmtId="0" fontId="2" fillId="7" borderId="14" xfId="6" applyBorder="1" applyAlignment="1">
      <alignment horizontal="center" vertical="center"/>
    </xf>
    <xf numFmtId="0" fontId="2" fillId="7" borderId="0" xfId="6" applyBorder="1" applyAlignment="1">
      <alignment horizontal="center" vertical="center"/>
    </xf>
    <xf numFmtId="0" fontId="2" fillId="7" borderId="17" xfId="6" applyBorder="1" applyAlignment="1">
      <alignment horizontal="center" vertical="center"/>
    </xf>
    <xf numFmtId="0" fontId="6" fillId="6" borderId="3" xfId="5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0" xfId="3" applyFont="1" applyBorder="1" applyAlignment="1">
      <alignment horizontal="center" vertical="center"/>
    </xf>
    <xf numFmtId="0" fontId="7" fillId="4" borderId="15" xfId="3" applyFont="1" applyBorder="1" applyAlignment="1">
      <alignment horizontal="center" vertical="center"/>
    </xf>
    <xf numFmtId="0" fontId="7" fillId="4" borderId="0" xfId="3" applyFont="1" applyBorder="1" applyAlignment="1">
      <alignment horizontal="center" vertical="center"/>
    </xf>
    <xf numFmtId="0" fontId="7" fillId="4" borderId="16" xfId="3" applyFont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23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27" xfId="1" applyBorder="1" applyAlignment="1">
      <alignment horizontal="center" vertical="center"/>
    </xf>
    <xf numFmtId="0" fontId="1" fillId="2" borderId="28" xfId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24" xfId="1" applyBorder="1" applyAlignment="1">
      <alignment horizontal="center" vertical="center"/>
    </xf>
    <xf numFmtId="0" fontId="1" fillId="2" borderId="26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164" fontId="3" fillId="3" borderId="22" xfId="2" applyNumberFormat="1" applyBorder="1" applyAlignment="1">
      <alignment horizontal="center" vertical="center"/>
    </xf>
    <xf numFmtId="164" fontId="3" fillId="3" borderId="25" xfId="2" applyNumberFormat="1" applyBorder="1" applyAlignment="1">
      <alignment horizontal="center" vertical="center"/>
    </xf>
    <xf numFmtId="164" fontId="3" fillId="3" borderId="27" xfId="2" applyNumberFormat="1" applyBorder="1" applyAlignment="1">
      <alignment horizontal="center" vertical="center"/>
    </xf>
    <xf numFmtId="0" fontId="7" fillId="4" borderId="3" xfId="3" applyFont="1" applyBorder="1" applyAlignment="1">
      <alignment horizontal="center" vertical="center"/>
    </xf>
    <xf numFmtId="164" fontId="2" fillId="8" borderId="7" xfId="7" applyNumberFormat="1" applyBorder="1" applyAlignment="1">
      <alignment horizontal="center" vertical="center"/>
    </xf>
    <xf numFmtId="164" fontId="2" fillId="8" borderId="24" xfId="7" applyNumberFormat="1" applyBorder="1" applyAlignment="1">
      <alignment horizontal="center" vertical="center"/>
    </xf>
    <xf numFmtId="164" fontId="2" fillId="8" borderId="26" xfId="7" applyNumberFormat="1" applyBorder="1" applyAlignment="1">
      <alignment horizontal="center" vertical="center"/>
    </xf>
    <xf numFmtId="164" fontId="2" fillId="8" borderId="29" xfId="7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7" fillId="4" borderId="4" xfId="3" applyFont="1" applyBorder="1" applyAlignment="1">
      <alignment horizontal="center" vertical="center"/>
    </xf>
    <xf numFmtId="0" fontId="5" fillId="5" borderId="2" xfId="4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7" xfId="3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4" borderId="4" xfId="3" applyFont="1" applyBorder="1" applyAlignment="1">
      <alignment horizontal="center" vertical="center"/>
    </xf>
    <xf numFmtId="0" fontId="7" fillId="4" borderId="5" xfId="3" applyFont="1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1" xfId="3" applyFont="1" applyBorder="1" applyAlignment="1">
      <alignment horizontal="center" vertical="center"/>
    </xf>
    <xf numFmtId="0" fontId="7" fillId="4" borderId="17" xfId="3" applyFont="1" applyBorder="1" applyAlignment="1">
      <alignment horizontal="center" vertical="center"/>
    </xf>
    <xf numFmtId="0" fontId="0" fillId="0" borderId="0" xfId="0" applyFill="1"/>
    <xf numFmtId="11" fontId="0" fillId="0" borderId="0" xfId="0" applyNumberFormat="1" applyFill="1"/>
    <xf numFmtId="0" fontId="1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4" fontId="2" fillId="0" borderId="0" xfId="7" applyNumberFormat="1" applyFill="1" applyBorder="1" applyAlignment="1">
      <alignment horizontal="center" vertical="center"/>
    </xf>
    <xf numFmtId="0" fontId="7" fillId="4" borderId="13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1" fontId="1" fillId="0" borderId="0" xfId="1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" fontId="3" fillId="3" borderId="22" xfId="2" applyNumberFormat="1" applyBorder="1" applyAlignment="1">
      <alignment horizontal="center" vertical="center"/>
    </xf>
    <xf numFmtId="164" fontId="1" fillId="2" borderId="27" xfId="1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8" applyFill="1"/>
    <xf numFmtId="164" fontId="1" fillId="2" borderId="26" xfId="1" applyNumberFormat="1" applyBorder="1" applyAlignment="1">
      <alignment horizontal="center" vertical="center"/>
    </xf>
    <xf numFmtId="164" fontId="1" fillId="2" borderId="29" xfId="1" applyNumberFormat="1" applyBorder="1" applyAlignment="1">
      <alignment horizontal="center" vertical="center"/>
    </xf>
    <xf numFmtId="1" fontId="1" fillId="2" borderId="24" xfId="1" applyNumberFormat="1" applyBorder="1" applyAlignment="1">
      <alignment horizontal="center" vertical="center"/>
    </xf>
    <xf numFmtId="166" fontId="1" fillId="2" borderId="26" xfId="1" applyNumberFormat="1" applyBorder="1" applyAlignment="1">
      <alignment horizontal="center" vertical="center"/>
    </xf>
  </cellXfs>
  <cellStyles count="9">
    <cellStyle name="40% - Accent1" xfId="6" builtinId="31"/>
    <cellStyle name="40% - Accent4" xfId="7" builtinId="43"/>
    <cellStyle name="Accent1" xfId="5" builtinId="29"/>
    <cellStyle name="Check Cell" xfId="4" builtinId="23"/>
    <cellStyle name="Good" xfId="2" builtinId="26"/>
    <cellStyle name="Hyperlink" xfId="8" builtinId="8"/>
    <cellStyle name="Input" xfId="1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7646259842519686"/>
                  <c:y val="-0.43863735783027119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Model - 1st Edit'!$B$15:$B$35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'Recovery Model - 1st Edit'!$D$15:$D$35</c:f>
              <c:numCache>
                <c:formatCode>General</c:formatCode>
                <c:ptCount val="21"/>
                <c:pt idx="0">
                  <c:v>200</c:v>
                </c:pt>
                <c:pt idx="1">
                  <c:v>199</c:v>
                </c:pt>
                <c:pt idx="2">
                  <c:v>198</c:v>
                </c:pt>
                <c:pt idx="3">
                  <c:v>197</c:v>
                </c:pt>
                <c:pt idx="4">
                  <c:v>196</c:v>
                </c:pt>
                <c:pt idx="5">
                  <c:v>195</c:v>
                </c:pt>
                <c:pt idx="6">
                  <c:v>194</c:v>
                </c:pt>
                <c:pt idx="7">
                  <c:v>193</c:v>
                </c:pt>
                <c:pt idx="8">
                  <c:v>192</c:v>
                </c:pt>
                <c:pt idx="9">
                  <c:v>191</c:v>
                </c:pt>
                <c:pt idx="10">
                  <c:v>190</c:v>
                </c:pt>
                <c:pt idx="11">
                  <c:v>189</c:v>
                </c:pt>
                <c:pt idx="12">
                  <c:v>188</c:v>
                </c:pt>
                <c:pt idx="13">
                  <c:v>187</c:v>
                </c:pt>
                <c:pt idx="14">
                  <c:v>186</c:v>
                </c:pt>
                <c:pt idx="15">
                  <c:v>185</c:v>
                </c:pt>
                <c:pt idx="16">
                  <c:v>184</c:v>
                </c:pt>
                <c:pt idx="17">
                  <c:v>183</c:v>
                </c:pt>
                <c:pt idx="18">
                  <c:v>182</c:v>
                </c:pt>
                <c:pt idx="19">
                  <c:v>181</c:v>
                </c:pt>
                <c:pt idx="20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99520"/>
        <c:axId val="115118848"/>
      </c:scatterChart>
      <c:valAx>
        <c:axId val="11509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Minutes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118848"/>
        <c:crosses val="autoZero"/>
        <c:crossBetween val="midCat"/>
      </c:valAx>
      <c:valAx>
        <c:axId val="11511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099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683814523184605"/>
                  <c:y val="-0.22547244094488189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Model - 1st Edit'!$D$15:$D$35</c:f>
              <c:numCache>
                <c:formatCode>General</c:formatCode>
                <c:ptCount val="21"/>
                <c:pt idx="0">
                  <c:v>200</c:v>
                </c:pt>
                <c:pt idx="1">
                  <c:v>199</c:v>
                </c:pt>
                <c:pt idx="2">
                  <c:v>198</c:v>
                </c:pt>
                <c:pt idx="3">
                  <c:v>197</c:v>
                </c:pt>
                <c:pt idx="4">
                  <c:v>196</c:v>
                </c:pt>
                <c:pt idx="5">
                  <c:v>195</c:v>
                </c:pt>
                <c:pt idx="6">
                  <c:v>194</c:v>
                </c:pt>
                <c:pt idx="7">
                  <c:v>193</c:v>
                </c:pt>
                <c:pt idx="8">
                  <c:v>192</c:v>
                </c:pt>
                <c:pt idx="9">
                  <c:v>191</c:v>
                </c:pt>
                <c:pt idx="10">
                  <c:v>190</c:v>
                </c:pt>
                <c:pt idx="11">
                  <c:v>189</c:v>
                </c:pt>
                <c:pt idx="12">
                  <c:v>188</c:v>
                </c:pt>
                <c:pt idx="13">
                  <c:v>187</c:v>
                </c:pt>
                <c:pt idx="14">
                  <c:v>186</c:v>
                </c:pt>
                <c:pt idx="15">
                  <c:v>185</c:v>
                </c:pt>
                <c:pt idx="16">
                  <c:v>184</c:v>
                </c:pt>
                <c:pt idx="17">
                  <c:v>183</c:v>
                </c:pt>
                <c:pt idx="18">
                  <c:v>182</c:v>
                </c:pt>
                <c:pt idx="19">
                  <c:v>181</c:v>
                </c:pt>
                <c:pt idx="20">
                  <c:v>180</c:v>
                </c:pt>
              </c:numCache>
            </c:numRef>
          </c:xVal>
          <c:yVal>
            <c:numRef>
              <c:f>'Recovery Model - 1st Edit'!$I$15:$I$35</c:f>
              <c:numCache>
                <c:formatCode>0.000</c:formatCode>
                <c:ptCount val="21"/>
                <c:pt idx="0">
                  <c:v>-12.922365431414537</c:v>
                </c:pt>
                <c:pt idx="1">
                  <c:v>-13.363401794261451</c:v>
                </c:pt>
                <c:pt idx="2">
                  <c:v>-13.804438157108361</c:v>
                </c:pt>
                <c:pt idx="3">
                  <c:v>-14.245474519955275</c:v>
                </c:pt>
                <c:pt idx="4">
                  <c:v>-14.686510882802187</c:v>
                </c:pt>
                <c:pt idx="5">
                  <c:v>-15.127547245649101</c:v>
                </c:pt>
                <c:pt idx="6">
                  <c:v>-15.568583608496011</c:v>
                </c:pt>
                <c:pt idx="7">
                  <c:v>-16.009619971342925</c:v>
                </c:pt>
                <c:pt idx="8">
                  <c:v>-16.450656334189837</c:v>
                </c:pt>
                <c:pt idx="9">
                  <c:v>-16.891692697036749</c:v>
                </c:pt>
                <c:pt idx="10">
                  <c:v>-17.332729059883661</c:v>
                </c:pt>
                <c:pt idx="11">
                  <c:v>-17.773765422730573</c:v>
                </c:pt>
                <c:pt idx="12">
                  <c:v>-18.214801785577489</c:v>
                </c:pt>
                <c:pt idx="13">
                  <c:v>-18.655838148424401</c:v>
                </c:pt>
                <c:pt idx="14">
                  <c:v>-19.096874511271313</c:v>
                </c:pt>
                <c:pt idx="15">
                  <c:v>-19.537910874118225</c:v>
                </c:pt>
                <c:pt idx="16">
                  <c:v>-19.978947236965137</c:v>
                </c:pt>
                <c:pt idx="17">
                  <c:v>-20.419983599812049</c:v>
                </c:pt>
                <c:pt idx="18">
                  <c:v>-20.861019962658965</c:v>
                </c:pt>
                <c:pt idx="19">
                  <c:v>-21.302056325505877</c:v>
                </c:pt>
                <c:pt idx="20">
                  <c:v>-21.743092688352789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58272"/>
        <c:axId val="85771008"/>
      </c:scatterChart>
      <c:valAx>
        <c:axId val="699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85771008"/>
        <c:crosses val="autoZero"/>
        <c:crossBetween val="midCat"/>
      </c:valAx>
      <c:valAx>
        <c:axId val="85771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69958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Edit'!$B$15:$B$22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Edit'!$D$15:$D$22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62816"/>
        <c:axId val="129218048"/>
      </c:scatterChart>
      <c:valAx>
        <c:axId val="14976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218048"/>
        <c:crosses val="autoZero"/>
        <c:crossBetween val="midCat"/>
      </c:valAx>
      <c:valAx>
        <c:axId val="12921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762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Edit'!$D$15:$D$22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xVal>
          <c:yVal>
            <c:numRef>
              <c:f>'Recovery - 2nd Edit'!$I$15:$I$22</c:f>
              <c:numCache>
                <c:formatCode>0.000</c:formatCode>
                <c:ptCount val="8"/>
                <c:pt idx="1">
                  <c:v>-7.7214594321741306</c:v>
                </c:pt>
                <c:pt idx="2">
                  <c:v>-10.842814410508222</c:v>
                </c:pt>
                <c:pt idx="3">
                  <c:v>-12.061188337292618</c:v>
                </c:pt>
                <c:pt idx="4">
                  <c:v>-15.638333977799849</c:v>
                </c:pt>
                <c:pt idx="5">
                  <c:v>-16.640362842188395</c:v>
                </c:pt>
                <c:pt idx="6">
                  <c:v>-19.336535830154727</c:v>
                </c:pt>
                <c:pt idx="7">
                  <c:v>-19.816642114910067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297664"/>
        <c:axId val="135312128"/>
      </c:scatterChart>
      <c:valAx>
        <c:axId val="13529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35312128"/>
        <c:crosses val="autoZero"/>
        <c:crossBetween val="midCat"/>
      </c:valAx>
      <c:valAx>
        <c:axId val="135312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35297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Edit'!$B$38:$B$44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- 2nd Edit'!$D$38:$D$44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38112"/>
        <c:axId val="115740032"/>
      </c:scatterChart>
      <c:valAx>
        <c:axId val="11573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740032"/>
        <c:crosses val="autoZero"/>
        <c:crossBetween val="midCat"/>
      </c:valAx>
      <c:valAx>
        <c:axId val="11574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738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Edit'!$D$38:$D$44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xVal>
          <c:yVal>
            <c:numRef>
              <c:f>'Recovery - 2nd Edit'!$I$38:$I$44</c:f>
              <c:numCache>
                <c:formatCode>0.000</c:formatCode>
                <c:ptCount val="7"/>
                <c:pt idx="1">
                  <c:v>-8.0452291113102827</c:v>
                </c:pt>
                <c:pt idx="2">
                  <c:v>-13.579340764100854</c:v>
                </c:pt>
                <c:pt idx="3">
                  <c:v>-14.266829204093085</c:v>
                </c:pt>
                <c:pt idx="4">
                  <c:v>-17.414984907337672</c:v>
                </c:pt>
                <c:pt idx="5">
                  <c:v>-18.773758537200031</c:v>
                </c:pt>
                <c:pt idx="6">
                  <c:v>-20.766681116359884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09632"/>
        <c:axId val="122328192"/>
      </c:scatterChart>
      <c:valAx>
        <c:axId val="12230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22328192"/>
        <c:crosses val="autoZero"/>
        <c:crossBetween val="midCat"/>
      </c:valAx>
      <c:valAx>
        <c:axId val="12232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22309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Edit'!$B$62:$B$68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- 2nd Edit'!$D$62:$D$68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00864"/>
        <c:axId val="126907904"/>
      </c:scatterChart>
      <c:valAx>
        <c:axId val="1269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907904"/>
        <c:crosses val="autoZero"/>
        <c:crossBetween val="midCat"/>
      </c:valAx>
      <c:valAx>
        <c:axId val="12690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26900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Edit'!$D$62:$D$68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xVal>
          <c:yVal>
            <c:numRef>
              <c:f>'Recovery - 2nd Edit'!$I$62:$I$68</c:f>
              <c:numCache>
                <c:formatCode>0.000</c:formatCode>
                <c:ptCount val="7"/>
                <c:pt idx="1">
                  <c:v>-8.6672285815160208</c:v>
                </c:pt>
                <c:pt idx="2">
                  <c:v>-14.220535039365982</c:v>
                </c:pt>
                <c:pt idx="3">
                  <c:v>-16.315306814278983</c:v>
                </c:pt>
                <c:pt idx="4">
                  <c:v>-19.663487836005174</c:v>
                </c:pt>
                <c:pt idx="5">
                  <c:v>-24.273403084019851</c:v>
                </c:pt>
                <c:pt idx="6">
                  <c:v>-22.716860363432144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31936"/>
        <c:axId val="127378944"/>
      </c:scatterChart>
      <c:valAx>
        <c:axId val="12703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127378944"/>
        <c:crosses val="autoZero"/>
        <c:crossBetween val="midCat"/>
      </c:valAx>
      <c:valAx>
        <c:axId val="127378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27031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0</xdr:row>
      <xdr:rowOff>102870</xdr:rowOff>
    </xdr:from>
    <xdr:to>
      <xdr:col>19</xdr:col>
      <xdr:colOff>449580</xdr:colOff>
      <xdr:row>15</xdr:row>
      <xdr:rowOff>102870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167640</xdr:colOff>
      <xdr:row>16</xdr:row>
      <xdr:rowOff>87630</xdr:rowOff>
    </xdr:from>
    <xdr:to>
      <xdr:col>19</xdr:col>
      <xdr:colOff>472440</xdr:colOff>
      <xdr:row>31</xdr:row>
      <xdr:rowOff>87630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137160</xdr:colOff>
      <xdr:row>20</xdr:row>
      <xdr:rowOff>57150</xdr:rowOff>
    </xdr:from>
    <xdr:ext cx="3352800" cy="727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788920" y="38366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CA" sz="1400" b="1" i="1">
                      <a:latin typeface="Cambria Math"/>
                    </a:rPr>
                    <m:t>𝒌𝑻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×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𝒍𝒏</m:t>
                  </m:r>
                  <m:d>
                    <m:d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𝑲</m:t>
                          </m:r>
                        </m:den>
                      </m:f>
                      <m:r>
                        <a:rPr lang="en-CA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×</m:t>
                      </m:r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∆</m:t>
                              </m:r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∆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𝒕</m:t>
                          </m:r>
                        </m:den>
                      </m:f>
                    </m:e>
                  </m:d>
                  <m:r>
                    <a:rPr lang="en-CA" sz="1400" b="1" i="1">
                      <a:latin typeface="Cambria Math"/>
                      <a:ea typeface="Cambria Math"/>
                    </a:rPr>
                    <m:t>=−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𝑼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𝒐</m:t>
                      </m:r>
                    </m:sub>
                  </m:sSub>
                  <m:r>
                    <a:rPr lang="en-CA" sz="1400" b="1" i="1">
                      <a:latin typeface="Cambria Math"/>
                      <a:ea typeface="Cambria Math"/>
                    </a:rPr>
                    <m:t>+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𝝑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𝝈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𝒊</m:t>
                      </m:r>
                    </m:sub>
                  </m:sSub>
                  <m:r>
                    <a:rPr lang="en-CA" sz="1400" b="1" i="0">
                      <a:latin typeface="Cambria Math"/>
                      <a:ea typeface="Cambria Math"/>
                    </a:rPr>
                    <m:t>    </m:t>
                  </m:r>
                </m:oMath>
              </a14:m>
              <a:r>
                <a:rPr lang="en-CA" sz="1400" b="1"/>
                <a:t>(2)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400" b="0" i="1">
                        <a:latin typeface="Cambria Math"/>
                      </a:rPr>
                      <m:t>𝑦</m:t>
                    </m:r>
                    <m:r>
                      <a:rPr lang="en-CA" sz="1400" b="0" i="1">
                        <a:latin typeface="Cambria Math"/>
                      </a:rPr>
                      <m:t>=</m:t>
                    </m:r>
                    <m:r>
                      <a:rPr lang="en-CA" sz="1400" b="0" i="1">
                        <a:latin typeface="Cambria Math"/>
                      </a:rPr>
                      <m:t>𝑏</m:t>
                    </m:r>
                    <m:r>
                      <a:rPr lang="en-CA" sz="1400" b="0" i="1">
                        <a:latin typeface="Cambria Math"/>
                      </a:rPr>
                      <m:t>+</m:t>
                    </m:r>
                    <m:r>
                      <a:rPr lang="en-CA" sz="1400" b="0" i="1">
                        <a:latin typeface="Cambria Math"/>
                      </a:rPr>
                      <m:t>𝑚𝑥</m:t>
                    </m:r>
                  </m:oMath>
                </m:oMathPara>
              </a14:m>
              <a:endParaRPr lang="en-CA" sz="14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788920" y="38366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latin typeface="Cambria Math"/>
                </a:rPr>
                <a:t>𝒌𝑻</a:t>
              </a:r>
              <a:r>
                <a:rPr lang="en-CA" sz="1400" b="1" i="0">
                  <a:latin typeface="Cambria Math"/>
                  <a:ea typeface="Cambria Math"/>
                </a:rPr>
                <a:t>×𝒍𝒏(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(−𝟏)/𝑲×〖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𝝈〗_𝒊/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𝒕)</a:t>
              </a:r>
              <a:r>
                <a:rPr lang="en-CA" sz="1400" b="1" i="0">
                  <a:latin typeface="Cambria Math"/>
                  <a:ea typeface="Cambria Math"/>
                </a:rPr>
                <a:t>=−𝑼_𝒐+𝝑𝝈_𝒊     </a:t>
              </a:r>
              <a:r>
                <a:rPr lang="en-CA" sz="1400" b="1"/>
                <a:t>(2)</a:t>
              </a:r>
            </a:p>
            <a:p>
              <a:pPr/>
              <a:r>
                <a:rPr lang="en-CA" sz="1400" b="0" i="0">
                  <a:latin typeface="Cambria Math"/>
                </a:rPr>
                <a:t>𝑦=𝑏+𝑚𝑥</a:t>
              </a:r>
              <a:endParaRPr lang="en-CA" sz="1400"/>
            </a:p>
          </xdr:txBody>
        </xdr:sp>
      </mc:Fallback>
    </mc:AlternateContent>
    <xdr:clientData/>
  </xdr:oneCellAnchor>
  <xdr:twoCellAnchor>
    <xdr:from>
      <xdr:col>1</xdr:col>
      <xdr:colOff>45720</xdr:colOff>
      <xdr:row>35</xdr:row>
      <xdr:rowOff>76200</xdr:rowOff>
    </xdr:from>
    <xdr:to>
      <xdr:col>3</xdr:col>
      <xdr:colOff>449580</xdr:colOff>
      <xdr:row>36</xdr:row>
      <xdr:rowOff>121920</xdr:rowOff>
    </xdr:to>
    <xdr:sp macro="" textlink="">
      <xdr:nvSpPr>
        <xdr:cNvPr id="5" name="TextBox 4"/>
        <xdr:cNvSpPr txBox="1"/>
      </xdr:nvSpPr>
      <xdr:spPr>
        <a:xfrm>
          <a:off x="655320" y="6606540"/>
          <a:ext cx="1836420" cy="2286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1: Acquire t, T, </a:t>
          </a:r>
          <a:r>
            <a:rPr lang="el-GR" sz="1100"/>
            <a:t>σ</a:t>
          </a:r>
          <a:r>
            <a:rPr lang="en-CA" sz="1100" baseline="-25000"/>
            <a:t>i</a:t>
          </a:r>
          <a:r>
            <a:rPr lang="en-CA" sz="1100"/>
            <a:t> values</a:t>
          </a:r>
        </a:p>
        <a:p>
          <a:endParaRPr lang="en-CA" sz="1100"/>
        </a:p>
      </xdr:txBody>
    </xdr:sp>
    <xdr:clientData/>
  </xdr:twoCellAnchor>
  <xdr:twoCellAnchor>
    <xdr:from>
      <xdr:col>1</xdr:col>
      <xdr:colOff>38100</xdr:colOff>
      <xdr:row>37</xdr:row>
      <xdr:rowOff>38100</xdr:rowOff>
    </xdr:from>
    <xdr:to>
      <xdr:col>3</xdr:col>
      <xdr:colOff>533400</xdr:colOff>
      <xdr:row>38</xdr:row>
      <xdr:rowOff>129540</xdr:rowOff>
    </xdr:to>
    <xdr:sp macro="" textlink="">
      <xdr:nvSpPr>
        <xdr:cNvPr id="6" name="TextBox 5"/>
        <xdr:cNvSpPr txBox="1"/>
      </xdr:nvSpPr>
      <xdr:spPr>
        <a:xfrm>
          <a:off x="647700" y="6934200"/>
          <a:ext cx="1927860" cy="27432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2:</a:t>
          </a:r>
          <a:r>
            <a:rPr lang="en-CA" sz="1100" baseline="0"/>
            <a:t> Calculate </a:t>
          </a:r>
          <a:r>
            <a:rPr lang="el-GR" sz="1100" baseline="0"/>
            <a:t>Δσ</a:t>
          </a:r>
          <a:r>
            <a:rPr lang="en-CA" sz="1100" baseline="0"/>
            <a:t>, </a:t>
          </a:r>
          <a:r>
            <a:rPr lang="el-GR" sz="1100" baseline="0"/>
            <a:t>Δ</a:t>
          </a:r>
          <a:r>
            <a:rPr lang="en-CA" sz="1100" baseline="0"/>
            <a:t>t,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Δσ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endParaRPr lang="en-CA" sz="1100"/>
        </a:p>
      </xdr:txBody>
    </xdr:sp>
    <xdr:clientData/>
  </xdr:twoCellAnchor>
  <xdr:twoCellAnchor>
    <xdr:from>
      <xdr:col>1</xdr:col>
      <xdr:colOff>60960</xdr:colOff>
      <xdr:row>39</xdr:row>
      <xdr:rowOff>45720</xdr:rowOff>
    </xdr:from>
    <xdr:to>
      <xdr:col>3</xdr:col>
      <xdr:colOff>556260</xdr:colOff>
      <xdr:row>42</xdr:row>
      <xdr:rowOff>144780</xdr:rowOff>
    </xdr:to>
    <xdr:sp macro="" textlink="">
      <xdr:nvSpPr>
        <xdr:cNvPr id="7" name="TextBox 6"/>
        <xdr:cNvSpPr txBox="1"/>
      </xdr:nvSpPr>
      <xdr:spPr>
        <a:xfrm>
          <a:off x="670560" y="7307580"/>
          <a:ext cx="1927860" cy="6477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3:</a:t>
          </a:r>
          <a:r>
            <a:rPr lang="en-CA" sz="1100" baseline="0"/>
            <a:t> Plot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vs. t ; fit to exponential trendline ; obtain K value</a:t>
          </a:r>
          <a:endParaRPr lang="en-CA" sz="1100" baseline="0"/>
        </a:p>
      </xdr:txBody>
    </xdr:sp>
    <xdr:clientData/>
  </xdr:twoCellAnchor>
  <xdr:twoCellAnchor>
    <xdr:from>
      <xdr:col>5</xdr:col>
      <xdr:colOff>91440</xdr:colOff>
      <xdr:row>41</xdr:row>
      <xdr:rowOff>175260</xdr:rowOff>
    </xdr:from>
    <xdr:to>
      <xdr:col>8</xdr:col>
      <xdr:colOff>190500</xdr:colOff>
      <xdr:row>45</xdr:row>
      <xdr:rowOff>91440</xdr:rowOff>
    </xdr:to>
    <xdr:sp macro="" textlink="">
      <xdr:nvSpPr>
        <xdr:cNvPr id="8" name="TextBox 7"/>
        <xdr:cNvSpPr txBox="1"/>
      </xdr:nvSpPr>
      <xdr:spPr>
        <a:xfrm>
          <a:off x="3352800" y="7802880"/>
          <a:ext cx="1927860" cy="6477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5:</a:t>
          </a:r>
          <a:r>
            <a:rPr lang="en-CA" sz="1100" baseline="0"/>
            <a:t> Plot "y" vs.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; fit to linear trendline ; obtain U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ν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values</a:t>
          </a:r>
          <a:endParaRPr lang="en-CA" sz="1100" baseline="0"/>
        </a:p>
      </xdr:txBody>
    </xdr:sp>
    <xdr:clientData/>
  </xdr:twoCellAnchor>
  <xdr:twoCellAnchor>
    <xdr:from>
      <xdr:col>5</xdr:col>
      <xdr:colOff>76200</xdr:colOff>
      <xdr:row>35</xdr:row>
      <xdr:rowOff>175260</xdr:rowOff>
    </xdr:from>
    <xdr:to>
      <xdr:col>8</xdr:col>
      <xdr:colOff>175260</xdr:colOff>
      <xdr:row>41</xdr:row>
      <xdr:rowOff>60960</xdr:rowOff>
    </xdr:to>
    <xdr:sp macro="" textlink="">
      <xdr:nvSpPr>
        <xdr:cNvPr id="9" name="TextBox 8"/>
        <xdr:cNvSpPr txBox="1"/>
      </xdr:nvSpPr>
      <xdr:spPr>
        <a:xfrm>
          <a:off x="3337560" y="6705600"/>
          <a:ext cx="1927860" cy="98298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4:</a:t>
          </a:r>
          <a:r>
            <a:rPr lang="en-CA" sz="1100" baseline="0"/>
            <a:t> Use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Δσ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t, K, k, T to obtain a "y" value ; to be used in ascertaining a linear fit to obtain activation energy and volume</a:t>
          </a:r>
          <a:endParaRPr lang="en-CA" sz="1100"/>
        </a:p>
      </xdr:txBody>
    </xdr:sp>
    <xdr:clientData/>
  </xdr:twoCellAnchor>
  <xdr:twoCellAnchor>
    <xdr:from>
      <xdr:col>9</xdr:col>
      <xdr:colOff>205740</xdr:colOff>
      <xdr:row>36</xdr:row>
      <xdr:rowOff>30480</xdr:rowOff>
    </xdr:from>
    <xdr:to>
      <xdr:col>12</xdr:col>
      <xdr:colOff>91440</xdr:colOff>
      <xdr:row>38</xdr:row>
      <xdr:rowOff>144780</xdr:rowOff>
    </xdr:to>
    <xdr:sp macro="" textlink="">
      <xdr:nvSpPr>
        <xdr:cNvPr id="10" name="TextBox 9"/>
        <xdr:cNvSpPr txBox="1"/>
      </xdr:nvSpPr>
      <xdr:spPr>
        <a:xfrm>
          <a:off x="6118860" y="6743700"/>
          <a:ext cx="1927860" cy="48006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6:</a:t>
          </a:r>
          <a:r>
            <a:rPr lang="en-CA" sz="1100" baseline="0"/>
            <a:t> Calculate equ. (1) to determine d</a:t>
          </a:r>
          <a:r>
            <a:rPr lang="el-GR" sz="1100" baseline="0"/>
            <a:t>σ/</a:t>
          </a:r>
          <a:r>
            <a:rPr lang="en-CA" sz="1100" baseline="0"/>
            <a:t>dt</a:t>
          </a:r>
        </a:p>
      </xdr:txBody>
    </xdr:sp>
    <xdr:clientData/>
  </xdr:twoCellAnchor>
  <xdr:oneCellAnchor>
    <xdr:from>
      <xdr:col>4</xdr:col>
      <xdr:colOff>152400</xdr:colOff>
      <xdr:row>16</xdr:row>
      <xdr:rowOff>22860</xdr:rowOff>
    </xdr:from>
    <xdr:ext cx="2552700" cy="5105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2804160" y="307086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𝑲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  <m:r>
                            <a:rPr lang="en-CA" sz="14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   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400" b="1"/>
                <a:t>(1)</a:t>
              </a:r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2804160" y="307086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〖𝒅𝝈〗_𝒊/𝒅𝒕=−𝑲 𝒆𝒙𝒑((−𝑼_𝒐+𝝑𝝈_𝒊     )/𝒌𝑻)      </a:t>
              </a:r>
              <a:r>
                <a:rPr lang="en-CA" sz="1400" b="1"/>
                <a:t>(1)</a:t>
              </a:r>
            </a:p>
          </xdr:txBody>
        </xdr:sp>
      </mc:Fallback>
    </mc:AlternateContent>
    <xdr:clientData/>
  </xdr:oneCellAnchor>
  <xdr:twoCellAnchor>
    <xdr:from>
      <xdr:col>0</xdr:col>
      <xdr:colOff>441960</xdr:colOff>
      <xdr:row>0</xdr:row>
      <xdr:rowOff>129540</xdr:rowOff>
    </xdr:from>
    <xdr:to>
      <xdr:col>5</xdr:col>
      <xdr:colOff>205740</xdr:colOff>
      <xdr:row>9</xdr:row>
      <xdr:rowOff>76200</xdr:rowOff>
    </xdr:to>
    <xdr:sp macro="" textlink="">
      <xdr:nvSpPr>
        <xdr:cNvPr id="11" name="Rounded Rectangle 10"/>
        <xdr:cNvSpPr/>
      </xdr:nvSpPr>
      <xdr:spPr>
        <a:xfrm>
          <a:off x="441960" y="129540"/>
          <a:ext cx="3025140" cy="170688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144780</xdr:colOff>
      <xdr:row>1</xdr:row>
      <xdr:rowOff>72390</xdr:rowOff>
    </xdr:from>
    <xdr:ext cx="3352800" cy="72771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3802380" y="2552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CA" sz="1400" b="1" i="1">
                      <a:latin typeface="Cambria Math"/>
                    </a:rPr>
                    <m:t>𝒌𝑻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×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𝒍𝒏</m:t>
                  </m:r>
                  <m:d>
                    <m:d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𝑲</m:t>
                          </m:r>
                        </m:den>
                      </m:f>
                      <m:r>
                        <a:rPr lang="en-CA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×</m:t>
                      </m:r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∆</m:t>
                              </m:r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∆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𝒕</m:t>
                          </m:r>
                        </m:den>
                      </m:f>
                    </m:e>
                  </m:d>
                  <m:r>
                    <a:rPr lang="en-CA" sz="1400" b="1" i="1">
                      <a:latin typeface="Cambria Math"/>
                      <a:ea typeface="Cambria Math"/>
                    </a:rPr>
                    <m:t>=−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𝑼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𝒐</m:t>
                      </m:r>
                    </m:sub>
                  </m:sSub>
                  <m:r>
                    <a:rPr lang="en-CA" sz="1400" b="1" i="1">
                      <a:latin typeface="Cambria Math"/>
                      <a:ea typeface="Cambria Math"/>
                    </a:rPr>
                    <m:t>+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𝝑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𝝈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𝒊</m:t>
                      </m:r>
                    </m:sub>
                  </m:sSub>
                  <m:r>
                    <a:rPr lang="en-CA" sz="1400" b="1" i="0">
                      <a:latin typeface="Cambria Math"/>
                      <a:ea typeface="Cambria Math"/>
                    </a:rPr>
                    <m:t>    </m:t>
                  </m:r>
                </m:oMath>
              </a14:m>
              <a:r>
                <a:rPr lang="en-CA" sz="1400" b="1"/>
                <a:t>(2)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400" b="0" i="1">
                        <a:latin typeface="Cambria Math"/>
                      </a:rPr>
                      <m:t>𝑦</m:t>
                    </m:r>
                    <m:r>
                      <a:rPr lang="en-CA" sz="1400" b="0" i="1">
                        <a:latin typeface="Cambria Math"/>
                      </a:rPr>
                      <m:t>=</m:t>
                    </m:r>
                    <m:r>
                      <a:rPr lang="en-CA" sz="1400" b="0" i="1">
                        <a:latin typeface="Cambria Math"/>
                      </a:rPr>
                      <m:t>𝑏</m:t>
                    </m:r>
                    <m:r>
                      <a:rPr lang="en-CA" sz="1400" b="0" i="1">
                        <a:latin typeface="Cambria Math"/>
                      </a:rPr>
                      <m:t>+</m:t>
                    </m:r>
                    <m:r>
                      <a:rPr lang="en-CA" sz="1400" b="0" i="1">
                        <a:latin typeface="Cambria Math"/>
                      </a:rPr>
                      <m:t>𝑚𝑥</m:t>
                    </m:r>
                  </m:oMath>
                </m:oMathPara>
              </a14:m>
              <a:endParaRPr lang="en-CA" sz="14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3802380" y="2552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latin typeface="Cambria Math"/>
                </a:rPr>
                <a:t>𝒌𝑻</a:t>
              </a:r>
              <a:r>
                <a:rPr lang="en-CA" sz="1400" b="1" i="0">
                  <a:latin typeface="Cambria Math"/>
                  <a:ea typeface="Cambria Math"/>
                </a:rPr>
                <a:t>×𝒍𝒏(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(−𝟏)/𝑲×〖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𝝈〗_𝒊/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𝒕)</a:t>
              </a:r>
              <a:r>
                <a:rPr lang="en-CA" sz="1400" b="1" i="0">
                  <a:latin typeface="Cambria Math"/>
                  <a:ea typeface="Cambria Math"/>
                </a:rPr>
                <a:t>=−𝑼_𝒐+𝝑𝝈_𝒊     </a:t>
              </a:r>
              <a:r>
                <a:rPr lang="en-CA" sz="1400" b="1"/>
                <a:t>(2)</a:t>
              </a:r>
            </a:p>
            <a:p>
              <a:pPr/>
              <a:r>
                <a:rPr lang="en-CA" sz="1400" b="0" i="0">
                  <a:latin typeface="Cambria Math"/>
                </a:rPr>
                <a:t>𝑦=𝑏+𝑚𝑥</a:t>
              </a:r>
              <a:endParaRPr lang="en-CA" sz="1400"/>
            </a:p>
          </xdr:txBody>
        </xdr:sp>
      </mc:Fallback>
    </mc:AlternateContent>
    <xdr:clientData/>
  </xdr:oneCellAnchor>
  <xdr:oneCellAnchor>
    <xdr:from>
      <xdr:col>1</xdr:col>
      <xdr:colOff>99060</xdr:colOff>
      <xdr:row>1</xdr:row>
      <xdr:rowOff>91440</xdr:rowOff>
    </xdr:from>
    <xdr:ext cx="2552700" cy="5105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708660" y="27432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𝑲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  <m:r>
                            <a:rPr lang="en-CA" sz="14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   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400" b="1"/>
                <a:t>(1)</a:t>
              </a: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708660" y="27432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〖𝒅𝝈〗_𝒊/𝒅𝒕=−𝑲 𝒆𝒙𝒑((−𝑼_𝒐+𝝑𝝈_𝒊     )/𝒌𝑻)      </a:t>
              </a:r>
              <a:r>
                <a:rPr lang="en-CA" sz="1400" b="1"/>
                <a:t>(1)</a:t>
              </a:r>
            </a:p>
          </xdr:txBody>
        </xdr:sp>
      </mc:Fallback>
    </mc:AlternateContent>
    <xdr:clientData/>
  </xdr:oneCellAnchor>
  <xdr:twoCellAnchor>
    <xdr:from>
      <xdr:col>12</xdr:col>
      <xdr:colOff>76200</xdr:colOff>
      <xdr:row>7</xdr:row>
      <xdr:rowOff>38100</xdr:rowOff>
    </xdr:from>
    <xdr:to>
      <xdr:col>18</xdr:col>
      <xdr:colOff>541020</xdr:colOff>
      <xdr:row>17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68580</xdr:colOff>
      <xdr:row>17</xdr:row>
      <xdr:rowOff>60960</xdr:rowOff>
    </xdr:from>
    <xdr:to>
      <xdr:col>18</xdr:col>
      <xdr:colOff>525780</xdr:colOff>
      <xdr:row>28</xdr:row>
      <xdr:rowOff>30480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68580</xdr:colOff>
      <xdr:row>30</xdr:row>
      <xdr:rowOff>45720</xdr:rowOff>
    </xdr:from>
    <xdr:to>
      <xdr:col>18</xdr:col>
      <xdr:colOff>533400</xdr:colOff>
      <xdr:row>39</xdr:row>
      <xdr:rowOff>175260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40</xdr:row>
      <xdr:rowOff>106680</xdr:rowOff>
    </xdr:from>
    <xdr:to>
      <xdr:col>18</xdr:col>
      <xdr:colOff>495300</xdr:colOff>
      <xdr:row>51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137160</xdr:colOff>
      <xdr:row>54</xdr:row>
      <xdr:rowOff>60960</xdr:rowOff>
    </xdr:from>
    <xdr:to>
      <xdr:col>18</xdr:col>
      <xdr:colOff>601980</xdr:colOff>
      <xdr:row>64</xdr:row>
      <xdr:rowOff>7620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106680</xdr:colOff>
      <xdr:row>64</xdr:row>
      <xdr:rowOff>121920</xdr:rowOff>
    </xdr:from>
    <xdr:to>
      <xdr:col>18</xdr:col>
      <xdr:colOff>563880</xdr:colOff>
      <xdr:row>75</xdr:row>
      <xdr:rowOff>121920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dx.doi.org/10.1179/026708303225005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35"/>
  <sheetViews>
    <sheetView workbookViewId="0"/>
  </sheetViews>
  <sheetFormatPr defaultRowHeight="14.4" x14ac:dyDescent="0.3"/>
  <cols>
    <col min="1" max="2" width="8.88671875" style="1"/>
    <col min="3" max="3" width="12" style="1" bestFit="1" customWidth="1"/>
    <col min="4" max="8" width="8.88671875" style="1"/>
    <col min="9" max="9" width="12" style="1" bestFit="1" customWidth="1"/>
    <col min="10" max="10" width="8.88671875" style="1"/>
    <col min="11" max="11" width="12" style="1" bestFit="1" customWidth="1"/>
    <col min="12" max="21" width="8.88671875" style="1"/>
  </cols>
  <sheetData>
    <row r="1" spans="2:12" ht="15" thickBot="1" x14ac:dyDescent="0.35"/>
    <row r="2" spans="2:12" ht="15" thickBot="1" x14ac:dyDescent="0.35">
      <c r="B2" s="62" t="s">
        <v>14</v>
      </c>
      <c r="C2" s="63"/>
      <c r="D2" s="3">
        <v>201</v>
      </c>
      <c r="E2" s="4" t="s">
        <v>6</v>
      </c>
      <c r="F2" s="2" t="s">
        <v>15</v>
      </c>
    </row>
    <row r="3" spans="2:12" ht="15.6" thickTop="1" thickBot="1" x14ac:dyDescent="0.35">
      <c r="B3" s="62" t="s">
        <v>24</v>
      </c>
      <c r="C3" s="63"/>
      <c r="D3" s="54">
        <v>1</v>
      </c>
      <c r="E3" s="4" t="s">
        <v>6</v>
      </c>
      <c r="F3" s="2" t="s">
        <v>16</v>
      </c>
    </row>
    <row r="4" spans="2:12" ht="15" thickBot="1" x14ac:dyDescent="0.35"/>
    <row r="5" spans="2:12" ht="15" thickBot="1" x14ac:dyDescent="0.35">
      <c r="B5" s="9" t="s">
        <v>4</v>
      </c>
      <c r="C5" s="5">
        <v>283</v>
      </c>
      <c r="D5" s="6" t="s">
        <v>8</v>
      </c>
      <c r="J5" s="15" t="s">
        <v>8</v>
      </c>
      <c r="K5" s="18">
        <v>201.23</v>
      </c>
      <c r="L5" s="12"/>
    </row>
    <row r="6" spans="2:12" ht="16.8" thickTop="1" thickBot="1" x14ac:dyDescent="0.35">
      <c r="B6" s="10" t="s">
        <v>5</v>
      </c>
      <c r="C6" s="7">
        <v>10</v>
      </c>
      <c r="D6" s="8" t="s">
        <v>8</v>
      </c>
      <c r="E6" s="2"/>
      <c r="F6" s="61" t="s">
        <v>29</v>
      </c>
      <c r="J6" s="16" t="s">
        <v>19</v>
      </c>
      <c r="K6" s="19">
        <v>101.13</v>
      </c>
      <c r="L6" s="13" t="s">
        <v>12</v>
      </c>
    </row>
    <row r="7" spans="2:12" ht="16.8" thickBot="1" x14ac:dyDescent="0.35">
      <c r="F7" s="61" t="s">
        <v>30</v>
      </c>
      <c r="J7" s="17" t="s">
        <v>20</v>
      </c>
      <c r="K7" s="20">
        <v>0.441</v>
      </c>
      <c r="L7" s="14" t="s">
        <v>33</v>
      </c>
    </row>
    <row r="8" spans="2:12" ht="15.6" thickTop="1" thickBot="1" x14ac:dyDescent="0.35">
      <c r="B8" s="64" t="s">
        <v>25</v>
      </c>
      <c r="C8" s="65"/>
      <c r="D8" s="54">
        <v>0</v>
      </c>
      <c r="E8" s="6" t="s">
        <v>27</v>
      </c>
    </row>
    <row r="9" spans="2:12" ht="15.6" thickTop="1" thickBot="1" x14ac:dyDescent="0.35">
      <c r="B9" s="66" t="s">
        <v>26</v>
      </c>
      <c r="C9" s="67"/>
      <c r="D9" s="54">
        <v>1</v>
      </c>
      <c r="E9" s="8" t="s">
        <v>28</v>
      </c>
    </row>
    <row r="10" spans="2:12" ht="15" thickBot="1" x14ac:dyDescent="0.35"/>
    <row r="11" spans="2:12" ht="15" thickBot="1" x14ac:dyDescent="0.35">
      <c r="B11" s="11" t="s">
        <v>9</v>
      </c>
      <c r="C11" s="21">
        <v>8.3144620999999995E-3</v>
      </c>
      <c r="D11" s="4" t="s">
        <v>11</v>
      </c>
      <c r="K11" s="45" t="s">
        <v>23</v>
      </c>
      <c r="L11" s="46">
        <f>SUM(L15:L35)</f>
        <v>1.1389905814998955E-4</v>
      </c>
    </row>
    <row r="12" spans="2:12" ht="15" thickBot="1" x14ac:dyDescent="0.35"/>
    <row r="13" spans="2:12" ht="15.6" x14ac:dyDescent="0.3">
      <c r="B13" s="9" t="s">
        <v>0</v>
      </c>
      <c r="C13" s="22" t="s">
        <v>21</v>
      </c>
      <c r="D13" s="23" t="s">
        <v>22</v>
      </c>
      <c r="E13" s="9" t="s">
        <v>2</v>
      </c>
      <c r="F13" s="22" t="s">
        <v>3</v>
      </c>
      <c r="G13" s="23" t="s">
        <v>7</v>
      </c>
      <c r="I13" s="15" t="s">
        <v>17</v>
      </c>
      <c r="K13" s="9" t="s">
        <v>18</v>
      </c>
      <c r="L13" s="23" t="s">
        <v>10</v>
      </c>
    </row>
    <row r="14" spans="2:12" ht="15" thickBot="1" x14ac:dyDescent="0.35">
      <c r="B14" s="24" t="s">
        <v>1</v>
      </c>
      <c r="C14" s="25" t="s">
        <v>8</v>
      </c>
      <c r="D14" s="26" t="s">
        <v>6</v>
      </c>
      <c r="E14" s="24" t="s">
        <v>6</v>
      </c>
      <c r="F14" s="25" t="s">
        <v>1</v>
      </c>
      <c r="G14" s="26" t="s">
        <v>13</v>
      </c>
      <c r="I14" s="16"/>
      <c r="K14" s="24" t="s">
        <v>13</v>
      </c>
      <c r="L14" s="26"/>
    </row>
    <row r="15" spans="2:12" x14ac:dyDescent="0.3">
      <c r="B15" s="29">
        <f>D8+$D$9</f>
        <v>1</v>
      </c>
      <c r="C15" s="30">
        <f>C5+$C$6</f>
        <v>293</v>
      </c>
      <c r="D15" s="39">
        <f>D2-$D$3</f>
        <v>200</v>
      </c>
      <c r="E15" s="58">
        <f>D2-D15</f>
        <v>1</v>
      </c>
      <c r="F15" s="31">
        <f>B15</f>
        <v>1</v>
      </c>
      <c r="G15" s="32">
        <f>-E15/F15</f>
        <v>-1</v>
      </c>
      <c r="I15" s="50">
        <f t="shared" ref="I15:I35" si="0">$C$11*C15*LN((-1/$K$5)*G15)</f>
        <v>-12.922365431414537</v>
      </c>
      <c r="K15" s="42">
        <f t="shared" ref="K15:K35" si="1">(-$K$5)*EXP((-$K$6+$K$7*D15)/($C$11*C15))</f>
        <v>-0.99687102288796803</v>
      </c>
      <c r="L15" s="47">
        <f t="shared" ref="L15:L35" si="2">(K15-G15)^2</f>
        <v>9.7904977676199398E-6</v>
      </c>
    </row>
    <row r="16" spans="2:12" x14ac:dyDescent="0.3">
      <c r="B16" s="33">
        <f>B15+$D$9</f>
        <v>2</v>
      </c>
      <c r="C16" s="27">
        <f>C15+$C$6</f>
        <v>303</v>
      </c>
      <c r="D16" s="40">
        <f>D15-$D$3</f>
        <v>199</v>
      </c>
      <c r="E16" s="59">
        <f t="shared" ref="E16:E35" si="3">D15-D16</f>
        <v>1</v>
      </c>
      <c r="F16" s="28">
        <f>B16-B15</f>
        <v>1</v>
      </c>
      <c r="G16" s="34">
        <f t="shared" ref="G16:G35" si="4">-E16/F16</f>
        <v>-1</v>
      </c>
      <c r="I16" s="51">
        <f t="shared" si="0"/>
        <v>-13.363401794261451</v>
      </c>
      <c r="K16" s="43">
        <f t="shared" si="1"/>
        <v>-0.99698852330596266</v>
      </c>
      <c r="L16" s="48">
        <f t="shared" si="2"/>
        <v>9.0689918787300699E-6</v>
      </c>
    </row>
    <row r="17" spans="2:12" x14ac:dyDescent="0.3">
      <c r="B17" s="33">
        <f t="shared" ref="B17:B35" si="5">B16+$D$9</f>
        <v>3</v>
      </c>
      <c r="C17" s="27">
        <f t="shared" ref="C17:C35" si="6">C16+$C$6</f>
        <v>313</v>
      </c>
      <c r="D17" s="40">
        <f t="shared" ref="D17:D35" si="7">D16-$D$3</f>
        <v>198</v>
      </c>
      <c r="E17" s="59">
        <f t="shared" si="3"/>
        <v>1</v>
      </c>
      <c r="F17" s="28">
        <f t="shared" ref="F17:F35" si="8">B17-B16</f>
        <v>1</v>
      </c>
      <c r="G17" s="34">
        <f t="shared" si="4"/>
        <v>-1</v>
      </c>
      <c r="I17" s="51">
        <f t="shared" si="0"/>
        <v>-13.804438157108361</v>
      </c>
      <c r="K17" s="43">
        <f t="shared" si="1"/>
        <v>-0.99709852826050649</v>
      </c>
      <c r="L17" s="48">
        <f t="shared" si="2"/>
        <v>8.4185382550794995E-6</v>
      </c>
    </row>
    <row r="18" spans="2:12" x14ac:dyDescent="0.3">
      <c r="B18" s="33">
        <f t="shared" si="5"/>
        <v>4</v>
      </c>
      <c r="C18" s="27">
        <f t="shared" si="6"/>
        <v>323</v>
      </c>
      <c r="D18" s="40">
        <f t="shared" si="7"/>
        <v>197</v>
      </c>
      <c r="E18" s="59">
        <f t="shared" si="3"/>
        <v>1</v>
      </c>
      <c r="F18" s="28">
        <f t="shared" si="8"/>
        <v>1</v>
      </c>
      <c r="G18" s="34">
        <f t="shared" si="4"/>
        <v>-1</v>
      </c>
      <c r="I18" s="51">
        <f t="shared" si="0"/>
        <v>-14.245474519955275</v>
      </c>
      <c r="K18" s="43">
        <f t="shared" si="1"/>
        <v>-0.99720173279630753</v>
      </c>
      <c r="L18" s="48">
        <f t="shared" si="2"/>
        <v>7.8302993432608905E-6</v>
      </c>
    </row>
    <row r="19" spans="2:12" x14ac:dyDescent="0.3">
      <c r="B19" s="33">
        <f t="shared" si="5"/>
        <v>5</v>
      </c>
      <c r="C19" s="27">
        <f t="shared" si="6"/>
        <v>333</v>
      </c>
      <c r="D19" s="40">
        <f t="shared" si="7"/>
        <v>196</v>
      </c>
      <c r="E19" s="59">
        <f t="shared" si="3"/>
        <v>1</v>
      </c>
      <c r="F19" s="28">
        <f t="shared" si="8"/>
        <v>1</v>
      </c>
      <c r="G19" s="34">
        <f t="shared" si="4"/>
        <v>-1</v>
      </c>
      <c r="I19" s="51">
        <f t="shared" si="0"/>
        <v>-14.686510882802187</v>
      </c>
      <c r="K19" s="43">
        <f t="shared" si="1"/>
        <v>-0.99729874860055301</v>
      </c>
      <c r="L19" s="48">
        <f t="shared" si="2"/>
        <v>7.2967591230143278E-6</v>
      </c>
    </row>
    <row r="20" spans="2:12" x14ac:dyDescent="0.3">
      <c r="B20" s="33">
        <f t="shared" si="5"/>
        <v>6</v>
      </c>
      <c r="C20" s="27">
        <f t="shared" si="6"/>
        <v>343</v>
      </c>
      <c r="D20" s="40">
        <f t="shared" si="7"/>
        <v>195</v>
      </c>
      <c r="E20" s="59">
        <f t="shared" si="3"/>
        <v>1</v>
      </c>
      <c r="F20" s="28">
        <f t="shared" si="8"/>
        <v>1</v>
      </c>
      <c r="G20" s="34">
        <f t="shared" si="4"/>
        <v>-1</v>
      </c>
      <c r="I20" s="51">
        <f t="shared" si="0"/>
        <v>-15.127547245649101</v>
      </c>
      <c r="K20" s="43">
        <f t="shared" si="1"/>
        <v>-0.99739011613557171</v>
      </c>
      <c r="L20" s="48">
        <f t="shared" si="2"/>
        <v>6.811493785803125E-6</v>
      </c>
    </row>
    <row r="21" spans="2:12" x14ac:dyDescent="0.3">
      <c r="B21" s="33">
        <f t="shared" si="5"/>
        <v>7</v>
      </c>
      <c r="C21" s="27">
        <f t="shared" si="6"/>
        <v>353</v>
      </c>
      <c r="D21" s="40">
        <f t="shared" si="7"/>
        <v>194</v>
      </c>
      <c r="E21" s="59">
        <f t="shared" si="3"/>
        <v>1</v>
      </c>
      <c r="F21" s="28">
        <f t="shared" si="8"/>
        <v>1</v>
      </c>
      <c r="G21" s="34">
        <f t="shared" si="4"/>
        <v>-1</v>
      </c>
      <c r="I21" s="51">
        <f t="shared" si="0"/>
        <v>-15.568583608496011</v>
      </c>
      <c r="K21" s="43">
        <f t="shared" si="1"/>
        <v>-0.99747631471238341</v>
      </c>
      <c r="L21" s="48">
        <f t="shared" si="2"/>
        <v>6.3689874309324552E-6</v>
      </c>
    </row>
    <row r="22" spans="2:12" x14ac:dyDescent="0.3">
      <c r="B22" s="33">
        <f t="shared" si="5"/>
        <v>8</v>
      </c>
      <c r="C22" s="27">
        <f t="shared" si="6"/>
        <v>363</v>
      </c>
      <c r="D22" s="40">
        <f t="shared" si="7"/>
        <v>193</v>
      </c>
      <c r="E22" s="59">
        <f t="shared" si="3"/>
        <v>1</v>
      </c>
      <c r="F22" s="28">
        <f t="shared" si="8"/>
        <v>1</v>
      </c>
      <c r="G22" s="34">
        <f t="shared" si="4"/>
        <v>-1</v>
      </c>
      <c r="I22" s="51">
        <f t="shared" si="0"/>
        <v>-16.009619971342925</v>
      </c>
      <c r="K22" s="43">
        <f t="shared" si="1"/>
        <v>-0.99755777090157549</v>
      </c>
      <c r="L22" s="48">
        <f t="shared" si="2"/>
        <v>5.9644829691913886E-6</v>
      </c>
    </row>
    <row r="23" spans="2:12" x14ac:dyDescent="0.3">
      <c r="B23" s="33">
        <f t="shared" si="5"/>
        <v>9</v>
      </c>
      <c r="C23" s="27">
        <f t="shared" si="6"/>
        <v>373</v>
      </c>
      <c r="D23" s="40">
        <f t="shared" si="7"/>
        <v>192</v>
      </c>
      <c r="E23" s="59">
        <f t="shared" si="3"/>
        <v>1</v>
      </c>
      <c r="F23" s="28">
        <f t="shared" si="8"/>
        <v>1</v>
      </c>
      <c r="G23" s="34">
        <f t="shared" si="4"/>
        <v>-1</v>
      </c>
      <c r="I23" s="51">
        <f t="shared" si="0"/>
        <v>-16.450656334189837</v>
      </c>
      <c r="K23" s="43">
        <f t="shared" si="1"/>
        <v>-0.99763486559312697</v>
      </c>
      <c r="L23" s="48">
        <f t="shared" si="2"/>
        <v>5.5938607625746217E-6</v>
      </c>
    </row>
    <row r="24" spans="2:12" x14ac:dyDescent="0.3">
      <c r="B24" s="33">
        <f t="shared" si="5"/>
        <v>10</v>
      </c>
      <c r="C24" s="27">
        <f t="shared" si="6"/>
        <v>383</v>
      </c>
      <c r="D24" s="40">
        <f t="shared" si="7"/>
        <v>191</v>
      </c>
      <c r="E24" s="59">
        <f t="shared" si="3"/>
        <v>1</v>
      </c>
      <c r="F24" s="28">
        <f t="shared" si="8"/>
        <v>1</v>
      </c>
      <c r="G24" s="34">
        <f t="shared" si="4"/>
        <v>-1</v>
      </c>
      <c r="I24" s="51">
        <f t="shared" si="0"/>
        <v>-16.891692697036749</v>
      </c>
      <c r="K24" s="43">
        <f t="shared" si="1"/>
        <v>-0.99770793995178586</v>
      </c>
      <c r="L24" s="48">
        <f t="shared" si="2"/>
        <v>5.2535392646194037E-6</v>
      </c>
    </row>
    <row r="25" spans="2:12" x14ac:dyDescent="0.3">
      <c r="B25" s="33">
        <f t="shared" si="5"/>
        <v>11</v>
      </c>
      <c r="C25" s="27">
        <f t="shared" si="6"/>
        <v>393</v>
      </c>
      <c r="D25" s="40">
        <f t="shared" si="7"/>
        <v>190</v>
      </c>
      <c r="E25" s="59">
        <f t="shared" si="3"/>
        <v>1</v>
      </c>
      <c r="F25" s="28">
        <f t="shared" si="8"/>
        <v>1</v>
      </c>
      <c r="G25" s="34">
        <f t="shared" si="4"/>
        <v>-1</v>
      </c>
      <c r="I25" s="51">
        <f t="shared" si="0"/>
        <v>-17.332729059883661</v>
      </c>
      <c r="K25" s="43">
        <f t="shared" si="1"/>
        <v>-0.99777730046442736</v>
      </c>
      <c r="L25" s="48">
        <f t="shared" si="2"/>
        <v>4.9403932254348138E-6</v>
      </c>
    </row>
    <row r="26" spans="2:12" x14ac:dyDescent="0.3">
      <c r="B26" s="33">
        <f t="shared" si="5"/>
        <v>12</v>
      </c>
      <c r="C26" s="27">
        <f t="shared" si="6"/>
        <v>403</v>
      </c>
      <c r="D26" s="40">
        <f t="shared" si="7"/>
        <v>189</v>
      </c>
      <c r="E26" s="59">
        <f t="shared" si="3"/>
        <v>1</v>
      </c>
      <c r="F26" s="28">
        <f t="shared" si="8"/>
        <v>1</v>
      </c>
      <c r="G26" s="34">
        <f t="shared" si="4"/>
        <v>-1</v>
      </c>
      <c r="I26" s="51">
        <f t="shared" si="0"/>
        <v>-17.773765422730573</v>
      </c>
      <c r="K26" s="43">
        <f t="shared" si="1"/>
        <v>-0.99784322323691343</v>
      </c>
      <c r="L26" s="48">
        <f t="shared" si="2"/>
        <v>4.6516860057901621E-6</v>
      </c>
    </row>
    <row r="27" spans="2:12" x14ac:dyDescent="0.3">
      <c r="B27" s="33">
        <f t="shared" si="5"/>
        <v>13</v>
      </c>
      <c r="C27" s="27">
        <f t="shared" si="6"/>
        <v>413</v>
      </c>
      <c r="D27" s="40">
        <f t="shared" si="7"/>
        <v>188</v>
      </c>
      <c r="E27" s="59">
        <f t="shared" si="3"/>
        <v>1</v>
      </c>
      <c r="F27" s="28">
        <f t="shared" si="8"/>
        <v>1</v>
      </c>
      <c r="G27" s="34">
        <f t="shared" si="4"/>
        <v>-1</v>
      </c>
      <c r="I27" s="51">
        <f t="shared" si="0"/>
        <v>-18.214801785577489</v>
      </c>
      <c r="K27" s="43">
        <f t="shared" si="1"/>
        <v>-0.99790595766753931</v>
      </c>
      <c r="L27" s="48">
        <f t="shared" si="2"/>
        <v>4.3850132901373998E-6</v>
      </c>
    </row>
    <row r="28" spans="2:12" x14ac:dyDescent="0.3">
      <c r="B28" s="33">
        <f t="shared" si="5"/>
        <v>14</v>
      </c>
      <c r="C28" s="27">
        <f t="shared" si="6"/>
        <v>423</v>
      </c>
      <c r="D28" s="40">
        <f t="shared" si="7"/>
        <v>187</v>
      </c>
      <c r="E28" s="59">
        <f t="shared" si="3"/>
        <v>1</v>
      </c>
      <c r="F28" s="28">
        <f t="shared" si="8"/>
        <v>1</v>
      </c>
      <c r="G28" s="34">
        <f t="shared" si="4"/>
        <v>-1</v>
      </c>
      <c r="I28" s="51">
        <f t="shared" si="0"/>
        <v>-18.655838148424401</v>
      </c>
      <c r="K28" s="43">
        <f t="shared" si="1"/>
        <v>-0.99796572960002705</v>
      </c>
      <c r="L28" s="48">
        <f t="shared" si="2"/>
        <v>4.1382560602060993E-6</v>
      </c>
    </row>
    <row r="29" spans="2:12" x14ac:dyDescent="0.3">
      <c r="B29" s="33">
        <f t="shared" si="5"/>
        <v>15</v>
      </c>
      <c r="C29" s="27">
        <f t="shared" si="6"/>
        <v>433</v>
      </c>
      <c r="D29" s="40">
        <f t="shared" si="7"/>
        <v>186</v>
      </c>
      <c r="E29" s="59">
        <f t="shared" si="3"/>
        <v>1</v>
      </c>
      <c r="F29" s="28">
        <f t="shared" si="8"/>
        <v>1</v>
      </c>
      <c r="G29" s="34">
        <f t="shared" si="4"/>
        <v>-1</v>
      </c>
      <c r="I29" s="51">
        <f t="shared" si="0"/>
        <v>-19.096874511271313</v>
      </c>
      <c r="K29" s="43">
        <f t="shared" si="1"/>
        <v>-0.99802274404017233</v>
      </c>
      <c r="L29" s="48">
        <f t="shared" si="2"/>
        <v>3.9095411306740522E-6</v>
      </c>
    </row>
    <row r="30" spans="2:12" x14ac:dyDescent="0.3">
      <c r="B30" s="33">
        <f t="shared" si="5"/>
        <v>16</v>
      </c>
      <c r="C30" s="27">
        <f t="shared" si="6"/>
        <v>443</v>
      </c>
      <c r="D30" s="40">
        <f t="shared" si="7"/>
        <v>185</v>
      </c>
      <c r="E30" s="59">
        <f t="shared" si="3"/>
        <v>1</v>
      </c>
      <c r="F30" s="28">
        <f t="shared" si="8"/>
        <v>1</v>
      </c>
      <c r="G30" s="34">
        <f t="shared" si="4"/>
        <v>-1</v>
      </c>
      <c r="I30" s="51">
        <f t="shared" si="0"/>
        <v>-19.537910874118225</v>
      </c>
      <c r="K30" s="43">
        <f t="shared" si="1"/>
        <v>-0.99807718750496799</v>
      </c>
      <c r="L30" s="48">
        <f t="shared" si="2"/>
        <v>3.6972078910512288E-6</v>
      </c>
    </row>
    <row r="31" spans="2:12" x14ac:dyDescent="0.3">
      <c r="B31" s="33">
        <f t="shared" si="5"/>
        <v>17</v>
      </c>
      <c r="C31" s="27">
        <f t="shared" si="6"/>
        <v>453</v>
      </c>
      <c r="D31" s="40">
        <f t="shared" si="7"/>
        <v>184</v>
      </c>
      <c r="E31" s="59">
        <f t="shared" si="3"/>
        <v>1</v>
      </c>
      <c r="F31" s="28">
        <f t="shared" si="8"/>
        <v>1</v>
      </c>
      <c r="G31" s="34">
        <f t="shared" si="4"/>
        <v>-1</v>
      </c>
      <c r="I31" s="51">
        <f t="shared" si="0"/>
        <v>-19.978947236965137</v>
      </c>
      <c r="K31" s="43">
        <f t="shared" si="1"/>
        <v>-0.99812923006095688</v>
      </c>
      <c r="L31" s="48">
        <f t="shared" si="2"/>
        <v>3.4997801648273818E-6</v>
      </c>
    </row>
    <row r="32" spans="2:12" x14ac:dyDescent="0.3">
      <c r="B32" s="33">
        <f t="shared" si="5"/>
        <v>18</v>
      </c>
      <c r="C32" s="27">
        <f t="shared" si="6"/>
        <v>463</v>
      </c>
      <c r="D32" s="40">
        <f t="shared" si="7"/>
        <v>183</v>
      </c>
      <c r="E32" s="59">
        <f t="shared" si="3"/>
        <v>1</v>
      </c>
      <c r="F32" s="28">
        <f t="shared" si="8"/>
        <v>1</v>
      </c>
      <c r="G32" s="34">
        <f t="shared" si="4"/>
        <v>-1</v>
      </c>
      <c r="I32" s="51">
        <f t="shared" si="0"/>
        <v>-20.419983599812049</v>
      </c>
      <c r="K32" s="43">
        <f t="shared" si="1"/>
        <v>-0.99817902709871298</v>
      </c>
      <c r="L32" s="48">
        <f t="shared" si="2"/>
        <v>3.3159423072216716E-6</v>
      </c>
    </row>
    <row r="33" spans="2:12" x14ac:dyDescent="0.3">
      <c r="B33" s="33">
        <f t="shared" si="5"/>
        <v>19</v>
      </c>
      <c r="C33" s="27">
        <f t="shared" si="6"/>
        <v>473</v>
      </c>
      <c r="D33" s="40">
        <f t="shared" si="7"/>
        <v>182</v>
      </c>
      <c r="E33" s="59">
        <f t="shared" si="3"/>
        <v>1</v>
      </c>
      <c r="F33" s="28">
        <f t="shared" si="8"/>
        <v>1</v>
      </c>
      <c r="G33" s="34">
        <f t="shared" si="4"/>
        <v>-1</v>
      </c>
      <c r="I33" s="51">
        <f t="shared" si="0"/>
        <v>-20.861019962658965</v>
      </c>
      <c r="K33" s="43">
        <f t="shared" si="1"/>
        <v>-0.9982267208825174</v>
      </c>
      <c r="L33" s="48">
        <f t="shared" si="2"/>
        <v>3.1445188284998534E-6</v>
      </c>
    </row>
    <row r="34" spans="2:12" x14ac:dyDescent="0.3">
      <c r="B34" s="33">
        <f t="shared" si="5"/>
        <v>20</v>
      </c>
      <c r="C34" s="27">
        <f t="shared" si="6"/>
        <v>483</v>
      </c>
      <c r="D34" s="40">
        <f t="shared" si="7"/>
        <v>181</v>
      </c>
      <c r="E34" s="59">
        <f t="shared" si="3"/>
        <v>1</v>
      </c>
      <c r="F34" s="28">
        <f t="shared" si="8"/>
        <v>1</v>
      </c>
      <c r="G34" s="34">
        <f t="shared" si="4"/>
        <v>-1</v>
      </c>
      <c r="I34" s="51">
        <f t="shared" si="0"/>
        <v>-21.302056325505877</v>
      </c>
      <c r="K34" s="43">
        <f t="shared" si="1"/>
        <v>-0.99827244190769715</v>
      </c>
      <c r="L34" s="48">
        <f t="shared" si="2"/>
        <v>2.9844569622810624E-6</v>
      </c>
    </row>
    <row r="35" spans="2:12" ht="15" thickBot="1" x14ac:dyDescent="0.35">
      <c r="B35" s="35">
        <f t="shared" si="5"/>
        <v>21</v>
      </c>
      <c r="C35" s="36">
        <f t="shared" si="6"/>
        <v>493</v>
      </c>
      <c r="D35" s="41">
        <f t="shared" si="7"/>
        <v>180</v>
      </c>
      <c r="E35" s="60">
        <f t="shared" si="3"/>
        <v>1</v>
      </c>
      <c r="F35" s="37">
        <f t="shared" si="8"/>
        <v>1</v>
      </c>
      <c r="G35" s="38">
        <f t="shared" si="4"/>
        <v>-1</v>
      </c>
      <c r="I35" s="52">
        <f t="shared" si="0"/>
        <v>-21.743092688352789</v>
      </c>
      <c r="K35" s="44">
        <f t="shared" si="1"/>
        <v>-0.9983163100929684</v>
      </c>
      <c r="L35" s="49">
        <f t="shared" si="2"/>
        <v>2.8348117030400936E-6</v>
      </c>
    </row>
  </sheetData>
  <mergeCells count="4">
    <mergeCell ref="B2:C2"/>
    <mergeCell ref="B3:C3"/>
    <mergeCell ref="B8:C8"/>
    <mergeCell ref="B9:C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7:P68"/>
  <sheetViews>
    <sheetView tabSelected="1" workbookViewId="0"/>
  </sheetViews>
  <sheetFormatPr defaultRowHeight="14.4" x14ac:dyDescent="0.3"/>
  <cols>
    <col min="1" max="10" width="8.88671875" style="1"/>
    <col min="11" max="11" width="8.88671875" style="1" customWidth="1"/>
    <col min="12" max="14" width="8.88671875" style="1"/>
    <col min="15" max="15" width="12.88671875" style="1" bestFit="1" customWidth="1"/>
    <col min="16" max="16" width="8.88671875" style="1"/>
  </cols>
  <sheetData>
    <row r="7" spans="2:15" ht="15" thickBot="1" x14ac:dyDescent="0.35"/>
    <row r="8" spans="2:15" ht="15" thickBot="1" x14ac:dyDescent="0.35">
      <c r="F8" s="15" t="s">
        <v>8</v>
      </c>
      <c r="G8" s="18">
        <v>220.18</v>
      </c>
      <c r="H8" s="12"/>
    </row>
    <row r="9" spans="2:15" ht="16.2" thickBot="1" x14ac:dyDescent="0.35">
      <c r="B9" s="53" t="s">
        <v>9</v>
      </c>
      <c r="C9" s="21">
        <v>8.3144620999999995E-3</v>
      </c>
      <c r="D9" s="4" t="s">
        <v>11</v>
      </c>
      <c r="F9" s="16" t="s">
        <v>19</v>
      </c>
      <c r="G9" s="19">
        <v>76.198999999999998</v>
      </c>
      <c r="H9" s="13" t="s">
        <v>12</v>
      </c>
    </row>
    <row r="10" spans="2:15" ht="16.8" thickBot="1" x14ac:dyDescent="0.35">
      <c r="F10" s="17" t="s">
        <v>20</v>
      </c>
      <c r="G10" s="20">
        <v>0.29880000000000001</v>
      </c>
      <c r="H10" s="14" t="s">
        <v>33</v>
      </c>
    </row>
    <row r="11" spans="2:15" ht="15" thickBot="1" x14ac:dyDescent="0.35">
      <c r="B11" s="77" t="s">
        <v>35</v>
      </c>
      <c r="K11" s="45" t="s">
        <v>23</v>
      </c>
      <c r="L11" s="46">
        <f>SUM(L15:L22)</f>
        <v>0.78548263253838979</v>
      </c>
    </row>
    <row r="12" spans="2:15" ht="15" thickBot="1" x14ac:dyDescent="0.35">
      <c r="B12" s="78" t="s">
        <v>34</v>
      </c>
      <c r="C12" s="78">
        <v>200</v>
      </c>
    </row>
    <row r="13" spans="2:15" ht="15.6" x14ac:dyDescent="0.3">
      <c r="B13" s="55" t="s">
        <v>0</v>
      </c>
      <c r="C13" s="56" t="s">
        <v>21</v>
      </c>
      <c r="D13" s="23" t="s">
        <v>22</v>
      </c>
      <c r="E13" s="56" t="s">
        <v>2</v>
      </c>
      <c r="F13" s="56" t="s">
        <v>3</v>
      </c>
      <c r="G13" s="23" t="s">
        <v>7</v>
      </c>
      <c r="I13" s="15" t="s">
        <v>17</v>
      </c>
      <c r="K13" s="55" t="s">
        <v>18</v>
      </c>
      <c r="L13" s="23" t="s">
        <v>10</v>
      </c>
      <c r="N13" s="78"/>
      <c r="O13" s="78"/>
    </row>
    <row r="14" spans="2:15" ht="15" thickBot="1" x14ac:dyDescent="0.35">
      <c r="B14" s="24" t="s">
        <v>31</v>
      </c>
      <c r="C14" s="25" t="s">
        <v>8</v>
      </c>
      <c r="D14" s="26" t="s">
        <v>6</v>
      </c>
      <c r="E14" s="57" t="s">
        <v>6</v>
      </c>
      <c r="F14" s="57" t="s">
        <v>31</v>
      </c>
      <c r="G14" s="75" t="s">
        <v>32</v>
      </c>
      <c r="I14" s="16"/>
      <c r="K14" s="24" t="s">
        <v>32</v>
      </c>
      <c r="L14" s="26"/>
      <c r="N14" s="76"/>
      <c r="O14" s="76"/>
    </row>
    <row r="15" spans="2:15" x14ac:dyDescent="0.3">
      <c r="B15" s="29">
        <v>0</v>
      </c>
      <c r="C15" s="30">
        <f>$C$12</f>
        <v>200</v>
      </c>
      <c r="D15" s="39">
        <v>258</v>
      </c>
      <c r="E15" s="80">
        <v>0</v>
      </c>
      <c r="F15" s="81">
        <v>0</v>
      </c>
      <c r="G15" s="82"/>
      <c r="I15" s="50"/>
      <c r="K15" s="92">
        <f>(-$G$8)*EXP((-$G$9+$G$10*D15)/($C$9*C15))</f>
        <v>-376.34237974000189</v>
      </c>
      <c r="L15" s="47"/>
      <c r="N15" s="76"/>
      <c r="O15" s="76"/>
    </row>
    <row r="16" spans="2:15" x14ac:dyDescent="0.3">
      <c r="B16" s="33">
        <v>15.012879542386322</v>
      </c>
      <c r="C16" s="27">
        <f t="shared" ref="C16:C22" si="0">$C$12</f>
        <v>200</v>
      </c>
      <c r="D16" s="40">
        <v>226.1842</v>
      </c>
      <c r="E16" s="83">
        <f>D16-D15</f>
        <v>-31.815799999999996</v>
      </c>
      <c r="F16" s="84">
        <f>B16-B15</f>
        <v>15.012879542386322</v>
      </c>
      <c r="G16" s="85">
        <f>E16/F16</f>
        <v>-2.1192336826638405</v>
      </c>
      <c r="I16" s="51">
        <f>$C$9*C16*LN((-1/$G$8)*G16)</f>
        <v>-7.7214594321741306</v>
      </c>
      <c r="K16" s="43">
        <f t="shared" ref="K16:K22" si="1">(-$G$8)*EXP((-$G$9+$G$10*D16)/($C$9*C16))</f>
        <v>-1.2381477761864146</v>
      </c>
      <c r="L16" s="48">
        <f t="shared" ref="L16:L22" si="2">(K16-G16)^2</f>
        <v>0.77631237459314728</v>
      </c>
      <c r="N16" s="76"/>
      <c r="O16" s="76"/>
    </row>
    <row r="17" spans="1:15" x14ac:dyDescent="0.3">
      <c r="B17" s="33">
        <v>40.273650789130926</v>
      </c>
      <c r="C17" s="27">
        <f t="shared" si="0"/>
        <v>200</v>
      </c>
      <c r="D17" s="40">
        <v>217.9915</v>
      </c>
      <c r="E17" s="83">
        <f t="shared" ref="E17:E22" si="3">D17-D16</f>
        <v>-8.1927000000000021</v>
      </c>
      <c r="F17" s="84">
        <f t="shared" ref="F17:F22" si="4">B17-B16</f>
        <v>25.260771246744604</v>
      </c>
      <c r="G17" s="85">
        <f t="shared" ref="G17:G22" si="5">E17/F17</f>
        <v>-0.32432501446509909</v>
      </c>
      <c r="I17" s="51">
        <f t="shared" ref="I17:I22" si="6">$C$9*C17*LN((-1/$G$8)*G17)</f>
        <v>-10.842814410508222</v>
      </c>
      <c r="K17" s="43">
        <f t="shared" si="1"/>
        <v>-0.28407857386982827</v>
      </c>
      <c r="L17" s="48">
        <f t="shared" si="2"/>
        <v>1.6197759805886636E-3</v>
      </c>
      <c r="N17" s="76"/>
      <c r="O17" s="76"/>
    </row>
    <row r="18" spans="1:15" x14ac:dyDescent="0.3">
      <c r="B18" s="33">
        <v>90.771392940245661</v>
      </c>
      <c r="C18" s="27">
        <f t="shared" si="0"/>
        <v>200</v>
      </c>
      <c r="D18" s="40">
        <v>210.12010000000001</v>
      </c>
      <c r="E18" s="83">
        <f t="shared" si="3"/>
        <v>-7.8713999999999942</v>
      </c>
      <c r="F18" s="84">
        <f t="shared" si="4"/>
        <v>50.497742151114736</v>
      </c>
      <c r="G18" s="85">
        <f t="shared" si="5"/>
        <v>-0.15587627614012509</v>
      </c>
      <c r="I18" s="51">
        <f t="shared" si="6"/>
        <v>-12.061188337292618</v>
      </c>
      <c r="K18" s="43">
        <f t="shared" si="1"/>
        <v>-6.9052240579033503E-2</v>
      </c>
      <c r="L18" s="48">
        <f t="shared" si="2"/>
        <v>7.5384131511136961E-3</v>
      </c>
      <c r="N18" s="76"/>
      <c r="O18" s="76"/>
    </row>
    <row r="19" spans="1:15" x14ac:dyDescent="0.3">
      <c r="B19" s="33">
        <v>498.21867224617483</v>
      </c>
      <c r="C19" s="27">
        <f t="shared" si="0"/>
        <v>200</v>
      </c>
      <c r="D19" s="40">
        <v>202.73060000000001</v>
      </c>
      <c r="E19" s="83">
        <f t="shared" si="3"/>
        <v>-7.3894999999999982</v>
      </c>
      <c r="F19" s="84">
        <f t="shared" si="4"/>
        <v>407.44727930592916</v>
      </c>
      <c r="G19" s="85">
        <f t="shared" si="5"/>
        <v>-1.8136088704746606E-2</v>
      </c>
      <c r="I19" s="51">
        <f t="shared" si="6"/>
        <v>-15.638333977799849</v>
      </c>
      <c r="K19" s="43">
        <f t="shared" si="1"/>
        <v>-1.8303035295777054E-2</v>
      </c>
      <c r="L19" s="48">
        <f t="shared" si="2"/>
        <v>2.7871164256687645E-8</v>
      </c>
      <c r="N19" s="76"/>
      <c r="O19" s="76"/>
    </row>
    <row r="20" spans="1:15" x14ac:dyDescent="0.3">
      <c r="B20" s="33">
        <v>999.83883203244352</v>
      </c>
      <c r="C20" s="27">
        <f t="shared" si="0"/>
        <v>200</v>
      </c>
      <c r="D20" s="40">
        <v>197.75069999999999</v>
      </c>
      <c r="E20" s="83">
        <f t="shared" si="3"/>
        <v>-4.9799000000000149</v>
      </c>
      <c r="F20" s="84">
        <f t="shared" si="4"/>
        <v>501.62015978626869</v>
      </c>
      <c r="G20" s="85">
        <f t="shared" si="5"/>
        <v>-9.9276313019832779E-3</v>
      </c>
      <c r="I20" s="51">
        <f t="shared" si="6"/>
        <v>-16.640362842188395</v>
      </c>
      <c r="K20" s="43">
        <f t="shared" si="1"/>
        <v>-7.480084344872245E-3</v>
      </c>
      <c r="L20" s="48">
        <f t="shared" si="2"/>
        <v>5.9904861072634766E-6</v>
      </c>
      <c r="N20" s="76"/>
      <c r="O20" s="76"/>
    </row>
    <row r="21" spans="1:15" x14ac:dyDescent="0.3">
      <c r="B21" s="33">
        <v>2555.5242121151618</v>
      </c>
      <c r="C21" s="27">
        <f t="shared" si="0"/>
        <v>200</v>
      </c>
      <c r="D21" s="40">
        <v>194.6985</v>
      </c>
      <c r="E21" s="83">
        <f t="shared" si="3"/>
        <v>-3.0521999999999991</v>
      </c>
      <c r="F21" s="84">
        <f t="shared" si="4"/>
        <v>1555.6853800827184</v>
      </c>
      <c r="G21" s="85">
        <f t="shared" si="5"/>
        <v>-1.9619648285424578E-3</v>
      </c>
      <c r="I21" s="51">
        <f t="shared" si="6"/>
        <v>-19.336535830154727</v>
      </c>
      <c r="K21" s="43">
        <f t="shared" si="1"/>
        <v>-4.3223692196476026E-3</v>
      </c>
      <c r="L21" s="48">
        <f t="shared" si="2"/>
        <v>5.5715088895484491E-6</v>
      </c>
      <c r="N21" s="76"/>
      <c r="O21" s="76"/>
    </row>
    <row r="22" spans="1:15" ht="15" thickBot="1" x14ac:dyDescent="0.35">
      <c r="B22" s="93">
        <v>5178.3332990968693</v>
      </c>
      <c r="C22" s="36">
        <f t="shared" si="0"/>
        <v>200</v>
      </c>
      <c r="D22" s="41">
        <v>190.84309999999999</v>
      </c>
      <c r="E22" s="86">
        <f t="shared" si="3"/>
        <v>-3.855400000000003</v>
      </c>
      <c r="F22" s="87">
        <f t="shared" si="4"/>
        <v>2622.8090869817074</v>
      </c>
      <c r="G22" s="88">
        <f t="shared" si="5"/>
        <v>-1.4699506796496363E-3</v>
      </c>
      <c r="I22" s="52">
        <f t="shared" si="6"/>
        <v>-19.816642114910067</v>
      </c>
      <c r="K22" s="44">
        <f t="shared" si="1"/>
        <v>-2.1620109219875833E-3</v>
      </c>
      <c r="L22" s="49">
        <f t="shared" si="2"/>
        <v>4.7894737902485788E-7</v>
      </c>
      <c r="N22" s="76"/>
      <c r="O22" s="76"/>
    </row>
    <row r="23" spans="1:15" x14ac:dyDescent="0.3">
      <c r="A23" s="71"/>
      <c r="B23" s="70"/>
      <c r="C23" s="70"/>
      <c r="D23" s="70"/>
      <c r="E23" s="71"/>
      <c r="F23" s="71"/>
      <c r="G23" s="71"/>
      <c r="H23" s="71"/>
      <c r="I23" s="72"/>
      <c r="J23" s="71"/>
      <c r="K23" s="73"/>
      <c r="L23" s="74"/>
      <c r="M23" s="71"/>
    </row>
    <row r="24" spans="1:15" x14ac:dyDescent="0.3">
      <c r="A24" s="71"/>
      <c r="B24" s="70"/>
      <c r="C24" s="94" t="s">
        <v>36</v>
      </c>
      <c r="D24" s="70"/>
      <c r="E24" s="71"/>
      <c r="F24" s="71"/>
      <c r="G24" s="71"/>
      <c r="H24" s="71"/>
      <c r="I24" s="72"/>
      <c r="J24" s="71"/>
      <c r="K24" s="73"/>
      <c r="L24" s="74"/>
      <c r="M24" s="71"/>
    </row>
    <row r="25" spans="1:15" ht="15.6" x14ac:dyDescent="0.3">
      <c r="A25" s="71"/>
      <c r="B25" s="68" t="s">
        <v>37</v>
      </c>
      <c r="C25" s="69"/>
      <c r="D25" s="95" t="s">
        <v>38</v>
      </c>
      <c r="E25" s="68"/>
      <c r="F25" s="68"/>
      <c r="G25" s="68"/>
      <c r="M25" s="71"/>
    </row>
    <row r="26" spans="1:15" x14ac:dyDescent="0.3">
      <c r="A26" s="71"/>
      <c r="M26" s="71"/>
    </row>
    <row r="27" spans="1:15" x14ac:dyDescent="0.3">
      <c r="A27" s="71"/>
      <c r="M27" s="71"/>
    </row>
    <row r="28" spans="1:15" x14ac:dyDescent="0.3">
      <c r="A28" s="71"/>
      <c r="M28" s="71"/>
    </row>
    <row r="29" spans="1:15" x14ac:dyDescent="0.3">
      <c r="A29" s="71"/>
      <c r="M29" s="71"/>
    </row>
    <row r="30" spans="1:15" ht="15" thickBot="1" x14ac:dyDescent="0.35">
      <c r="A30" s="71"/>
      <c r="M30" s="71"/>
    </row>
    <row r="31" spans="1:15" ht="15" thickBot="1" x14ac:dyDescent="0.35">
      <c r="A31" s="71"/>
      <c r="F31" s="15" t="s">
        <v>8</v>
      </c>
      <c r="G31" s="18">
        <v>216.33</v>
      </c>
      <c r="H31" s="12"/>
      <c r="M31" s="71"/>
    </row>
    <row r="32" spans="1:15" ht="16.2" thickBot="1" x14ac:dyDescent="0.35">
      <c r="A32" s="71"/>
      <c r="B32" s="53" t="s">
        <v>9</v>
      </c>
      <c r="C32" s="21">
        <v>8.3144620999999995E-3</v>
      </c>
      <c r="D32" s="4" t="s">
        <v>11</v>
      </c>
      <c r="F32" s="16" t="s">
        <v>19</v>
      </c>
      <c r="G32" s="19">
        <v>96.046000000000006</v>
      </c>
      <c r="H32" s="13" t="s">
        <v>12</v>
      </c>
      <c r="M32" s="71"/>
    </row>
    <row r="33" spans="1:13" ht="16.8" thickBot="1" x14ac:dyDescent="0.35">
      <c r="A33" s="71"/>
      <c r="F33" s="17" t="s">
        <v>20</v>
      </c>
      <c r="G33" s="20">
        <v>0.40329999999999999</v>
      </c>
      <c r="H33" s="14" t="s">
        <v>33</v>
      </c>
      <c r="M33" s="71"/>
    </row>
    <row r="34" spans="1:13" ht="15" thickBot="1" x14ac:dyDescent="0.35">
      <c r="A34" s="71"/>
      <c r="B34" s="77" t="s">
        <v>35</v>
      </c>
      <c r="K34" s="45" t="s">
        <v>23</v>
      </c>
      <c r="L34" s="46">
        <f>SUM(L38:L45)</f>
        <v>4.0530894082719016</v>
      </c>
      <c r="M34" s="71"/>
    </row>
    <row r="35" spans="1:13" ht="15" thickBot="1" x14ac:dyDescent="0.35">
      <c r="A35" s="71"/>
      <c r="B35" s="78" t="s">
        <v>34</v>
      </c>
      <c r="C35" s="78">
        <v>225</v>
      </c>
      <c r="M35" s="71"/>
    </row>
    <row r="36" spans="1:13" ht="15.6" x14ac:dyDescent="0.3">
      <c r="A36" s="71"/>
      <c r="B36" s="55" t="s">
        <v>0</v>
      </c>
      <c r="C36" s="56" t="s">
        <v>21</v>
      </c>
      <c r="D36" s="23" t="s">
        <v>22</v>
      </c>
      <c r="E36" s="56" t="s">
        <v>2</v>
      </c>
      <c r="F36" s="56" t="s">
        <v>3</v>
      </c>
      <c r="G36" s="23" t="s">
        <v>7</v>
      </c>
      <c r="I36" s="15" t="s">
        <v>17</v>
      </c>
      <c r="K36" s="55" t="s">
        <v>18</v>
      </c>
      <c r="L36" s="23" t="s">
        <v>10</v>
      </c>
      <c r="M36" s="71"/>
    </row>
    <row r="37" spans="1:13" ht="15" thickBot="1" x14ac:dyDescent="0.35">
      <c r="B37" s="24" t="s">
        <v>31</v>
      </c>
      <c r="C37" s="25" t="s">
        <v>8</v>
      </c>
      <c r="D37" s="26" t="s">
        <v>6</v>
      </c>
      <c r="E37" s="57" t="s">
        <v>6</v>
      </c>
      <c r="F37" s="57" t="s">
        <v>31</v>
      </c>
      <c r="G37" s="75" t="s">
        <v>32</v>
      </c>
      <c r="I37" s="16"/>
      <c r="K37" s="24" t="s">
        <v>32</v>
      </c>
      <c r="L37" s="26"/>
    </row>
    <row r="38" spans="1:13" x14ac:dyDescent="0.3">
      <c r="B38" s="29">
        <v>0</v>
      </c>
      <c r="C38" s="30">
        <f>$C$35</f>
        <v>225</v>
      </c>
      <c r="D38" s="39">
        <v>258</v>
      </c>
      <c r="E38" s="89">
        <v>0</v>
      </c>
      <c r="F38" s="90">
        <v>0</v>
      </c>
      <c r="G38" s="91"/>
      <c r="I38" s="50"/>
      <c r="K38" s="92">
        <f>(-$G$31)*EXP((-$G$32+$G$33*D38)/($C$32*C38))</f>
        <v>-15615.858139654049</v>
      </c>
      <c r="L38" s="47"/>
    </row>
    <row r="39" spans="1:13" x14ac:dyDescent="0.3">
      <c r="A39" s="71"/>
      <c r="B39" s="33">
        <v>15.012879542386322</v>
      </c>
      <c r="C39" s="27">
        <f>$C$35</f>
        <v>225</v>
      </c>
      <c r="D39" s="40">
        <v>213.17230000000001</v>
      </c>
      <c r="E39" s="83">
        <f>D39-D38</f>
        <v>-44.827699999999993</v>
      </c>
      <c r="F39" s="84">
        <f>B39-B38</f>
        <v>15.012879542386322</v>
      </c>
      <c r="G39" s="85">
        <f>E39/F39</f>
        <v>-2.9859494891327527</v>
      </c>
      <c r="I39" s="51">
        <f>$C$9*C39*LN((-1/$G$8)*G39)</f>
        <v>-8.0452291113102827</v>
      </c>
      <c r="K39" s="43">
        <f>(-$G$31)*EXP((-$G$32+$G$33*D39)/($C$32*C39))</f>
        <v>-0.99204992958774263</v>
      </c>
      <c r="L39" s="48">
        <f t="shared" ref="L39:L45" si="7">(K39-G39)^2</f>
        <v>3.9756354535537857</v>
      </c>
      <c r="M39" s="71"/>
    </row>
    <row r="40" spans="1:13" x14ac:dyDescent="0.3">
      <c r="B40" s="33">
        <v>39.885863624040397</v>
      </c>
      <c r="C40" s="27">
        <f>$C$35</f>
        <v>225</v>
      </c>
      <c r="D40" s="40">
        <v>209.3169</v>
      </c>
      <c r="E40" s="83">
        <f t="shared" ref="E40:E44" si="8">D40-D39</f>
        <v>-3.855400000000003</v>
      </c>
      <c r="F40" s="84">
        <f t="shared" ref="F40:F44" si="9">B40-B39</f>
        <v>24.872984081654074</v>
      </c>
      <c r="G40" s="85">
        <f t="shared" ref="G40:G45" si="10">E40/F40</f>
        <v>-0.15500351656010933</v>
      </c>
      <c r="I40" s="51">
        <f t="shared" ref="I40:I44" si="11">$C$9*C40*LN((-1/$G$8)*G40)</f>
        <v>-13.579340764100854</v>
      </c>
      <c r="K40" s="43">
        <f>(-$G$31)*EXP((-$G$32+$G$33*D40)/($C$32*C40))</f>
        <v>-0.43208417336399624</v>
      </c>
      <c r="L40" s="48">
        <f t="shared" si="7"/>
        <v>7.6773690374873374E-2</v>
      </c>
    </row>
    <row r="41" spans="1:13" x14ac:dyDescent="0.3">
      <c r="B41" s="33">
        <v>90.771392940245661</v>
      </c>
      <c r="C41" s="27">
        <f>$C$35</f>
        <v>225</v>
      </c>
      <c r="D41" s="40">
        <v>203.85509999999999</v>
      </c>
      <c r="E41" s="83">
        <f t="shared" si="8"/>
        <v>-5.4618000000000109</v>
      </c>
      <c r="F41" s="84">
        <f t="shared" si="9"/>
        <v>50.885529316205265</v>
      </c>
      <c r="G41" s="85">
        <f t="shared" si="10"/>
        <v>-0.10733503362144683</v>
      </c>
      <c r="I41" s="51">
        <f t="shared" si="11"/>
        <v>-14.266829204093085</v>
      </c>
      <c r="K41" s="43">
        <f>(-$G$31)*EXP((-$G$32+$G$33*D41)/($C$32*C41))</f>
        <v>-0.133107520322686</v>
      </c>
      <c r="L41" s="48">
        <f t="shared" si="7"/>
        <v>6.6422107076554945E-4</v>
      </c>
    </row>
    <row r="42" spans="1:13" x14ac:dyDescent="0.3">
      <c r="B42" s="33">
        <v>493.42369366558108</v>
      </c>
      <c r="C42" s="27">
        <f>$C$35</f>
        <v>225</v>
      </c>
      <c r="D42" s="40">
        <v>195.82300000000001</v>
      </c>
      <c r="E42" s="83">
        <f t="shared" si="8"/>
        <v>-8.0320999999999856</v>
      </c>
      <c r="F42" s="84">
        <f t="shared" si="9"/>
        <v>402.65230072533541</v>
      </c>
      <c r="G42" s="85">
        <f t="shared" si="10"/>
        <v>-1.994797989613125E-2</v>
      </c>
      <c r="I42" s="51">
        <f t="shared" si="11"/>
        <v>-17.414984907337672</v>
      </c>
      <c r="K42" s="43">
        <f>(-$G$31)*EXP((-$G$32+$G$33*D42)/($C$32*C42))</f>
        <v>-2.3560812241616467E-2</v>
      </c>
      <c r="L42" s="48">
        <f t="shared" si="7"/>
        <v>1.3052557556584211E-5</v>
      </c>
    </row>
    <row r="43" spans="1:13" x14ac:dyDescent="0.3">
      <c r="B43" s="33">
        <v>1009.5550370813455</v>
      </c>
      <c r="C43" s="27">
        <f>$C$35</f>
        <v>225</v>
      </c>
      <c r="D43" s="96">
        <v>190.84309999999999</v>
      </c>
      <c r="E43" s="83">
        <f t="shared" si="8"/>
        <v>-4.9799000000000149</v>
      </c>
      <c r="F43" s="84">
        <f t="shared" si="9"/>
        <v>516.13134341576438</v>
      </c>
      <c r="G43" s="85">
        <f t="shared" si="10"/>
        <v>-9.6485130452317967E-3</v>
      </c>
      <c r="I43" s="51">
        <f t="shared" si="11"/>
        <v>-18.773758537200031</v>
      </c>
      <c r="K43" s="43">
        <f>(-$G$31)*EXP((-$G$32+$G$33*D43)/($C$32*C43))</f>
        <v>-8.0527237005325342E-3</v>
      </c>
      <c r="L43" s="48">
        <f t="shared" si="7"/>
        <v>2.5465436326557013E-6</v>
      </c>
    </row>
    <row r="44" spans="1:13" ht="15" thickBot="1" x14ac:dyDescent="0.35">
      <c r="B44" s="93">
        <v>2555.5242121151618</v>
      </c>
      <c r="C44" s="36">
        <f>$C$35</f>
        <v>225</v>
      </c>
      <c r="D44" s="97">
        <v>185.70259999999999</v>
      </c>
      <c r="E44" s="86">
        <f t="shared" si="8"/>
        <v>-5.140500000000003</v>
      </c>
      <c r="F44" s="87">
        <f t="shared" si="9"/>
        <v>1545.9691750338163</v>
      </c>
      <c r="G44" s="88">
        <f t="shared" si="10"/>
        <v>-3.3250986391029176E-3</v>
      </c>
      <c r="I44" s="52">
        <f t="shared" si="11"/>
        <v>-20.766681116359884</v>
      </c>
      <c r="K44" s="44">
        <f>(-$G$31)*EXP((-$G$32+$G$33*D44)/($C$32*C44))</f>
        <v>-2.6586368715702711E-3</v>
      </c>
      <c r="L44" s="49">
        <f t="shared" si="7"/>
        <v>4.4417128758273934E-7</v>
      </c>
    </row>
    <row r="45" spans="1:13" x14ac:dyDescent="0.3">
      <c r="B45" s="79"/>
      <c r="C45" s="70"/>
      <c r="D45" s="70"/>
      <c r="E45" s="71"/>
      <c r="F45" s="71"/>
      <c r="G45" s="71"/>
      <c r="H45" s="71"/>
      <c r="I45" s="72"/>
      <c r="J45" s="71"/>
      <c r="K45" s="73"/>
      <c r="L45" s="74"/>
    </row>
    <row r="54" spans="2:12" ht="15" thickBot="1" x14ac:dyDescent="0.35"/>
    <row r="55" spans="2:12" ht="15" thickBot="1" x14ac:dyDescent="0.35">
      <c r="F55" s="15" t="s">
        <v>8</v>
      </c>
      <c r="G55" s="18">
        <v>210.66</v>
      </c>
      <c r="H55" s="12"/>
    </row>
    <row r="56" spans="2:12" ht="16.2" thickBot="1" x14ac:dyDescent="0.35">
      <c r="B56" s="53" t="s">
        <v>9</v>
      </c>
      <c r="C56" s="21">
        <v>8.3144620999999995E-3</v>
      </c>
      <c r="D56" s="4" t="s">
        <v>11</v>
      </c>
      <c r="F56" s="16" t="s">
        <v>19</v>
      </c>
      <c r="G56" s="19">
        <v>137.37</v>
      </c>
      <c r="H56" s="13" t="s">
        <v>12</v>
      </c>
    </row>
    <row r="57" spans="2:12" ht="16.8" thickBot="1" x14ac:dyDescent="0.35">
      <c r="F57" s="17" t="s">
        <v>20</v>
      </c>
      <c r="G57" s="20">
        <v>0.61629999999999996</v>
      </c>
      <c r="H57" s="14" t="s">
        <v>33</v>
      </c>
    </row>
    <row r="58" spans="2:12" ht="15" thickBot="1" x14ac:dyDescent="0.35">
      <c r="B58" s="77" t="s">
        <v>35</v>
      </c>
      <c r="K58" s="45" t="s">
        <v>23</v>
      </c>
      <c r="L58" s="46">
        <f>SUM(L62:L68)</f>
        <v>2.4486907079422102</v>
      </c>
    </row>
    <row r="59" spans="2:12" ht="15" thickBot="1" x14ac:dyDescent="0.35">
      <c r="B59" s="78" t="s">
        <v>34</v>
      </c>
      <c r="C59" s="78">
        <v>250</v>
      </c>
    </row>
    <row r="60" spans="2:12" ht="15.6" x14ac:dyDescent="0.3">
      <c r="B60" s="55" t="s">
        <v>0</v>
      </c>
      <c r="C60" s="56" t="s">
        <v>21</v>
      </c>
      <c r="D60" s="23" t="s">
        <v>22</v>
      </c>
      <c r="E60" s="56" t="s">
        <v>2</v>
      </c>
      <c r="F60" s="56" t="s">
        <v>3</v>
      </c>
      <c r="G60" s="23" t="s">
        <v>7</v>
      </c>
      <c r="I60" s="15" t="s">
        <v>17</v>
      </c>
      <c r="K60" s="55" t="s">
        <v>18</v>
      </c>
      <c r="L60" s="23" t="s">
        <v>10</v>
      </c>
    </row>
    <row r="61" spans="2:12" ht="15" thickBot="1" x14ac:dyDescent="0.35">
      <c r="B61" s="24" t="s">
        <v>31</v>
      </c>
      <c r="C61" s="25" t="s">
        <v>8</v>
      </c>
      <c r="D61" s="26" t="s">
        <v>6</v>
      </c>
      <c r="E61" s="57" t="s">
        <v>6</v>
      </c>
      <c r="F61" s="57" t="s">
        <v>31</v>
      </c>
      <c r="G61" s="75" t="s">
        <v>32</v>
      </c>
      <c r="I61" s="16"/>
      <c r="K61" s="24" t="s">
        <v>32</v>
      </c>
      <c r="L61" s="26"/>
    </row>
    <row r="62" spans="2:12" x14ac:dyDescent="0.3">
      <c r="B62" s="29">
        <v>0</v>
      </c>
      <c r="C62" s="30">
        <f>$C$59</f>
        <v>250</v>
      </c>
      <c r="D62" s="98">
        <v>258</v>
      </c>
      <c r="E62" s="89">
        <v>0</v>
      </c>
      <c r="F62" s="90">
        <v>0</v>
      </c>
      <c r="G62" s="91"/>
      <c r="I62" s="50"/>
      <c r="K62" s="92">
        <f>(-$G$55)*EXP((-$G$56+$G$57*D62)/($C$32*C62))</f>
        <v>-6981735.9637897545</v>
      </c>
      <c r="L62" s="47"/>
    </row>
    <row r="63" spans="2:12" x14ac:dyDescent="0.3">
      <c r="B63" s="33">
        <v>15.012879542386322</v>
      </c>
      <c r="C63" s="27">
        <f>$C$59</f>
        <v>250</v>
      </c>
      <c r="D63" s="99">
        <v>206.90729999999999</v>
      </c>
      <c r="E63" s="83">
        <f>D63-D62</f>
        <v>-51.092700000000008</v>
      </c>
      <c r="F63" s="84">
        <f>B63-B62</f>
        <v>15.012879542386322</v>
      </c>
      <c r="G63" s="85">
        <f>E63/F63</f>
        <v>-3.4032578397600823</v>
      </c>
      <c r="I63" s="51">
        <f>$C$9*C63*LN((-1/$G$8)*G63)</f>
        <v>-8.6672285815160208</v>
      </c>
      <c r="K63" s="43">
        <f>(-$G$55)*EXP((-$G$56+$G$57*D63)/($C$32*C63))</f>
        <v>-1.8405348127210861</v>
      </c>
      <c r="L63" s="48">
        <f t="shared" ref="L63:L68" si="12">(K63-G63)^2</f>
        <v>2.4421032592379235</v>
      </c>
    </row>
    <row r="64" spans="2:12" x14ac:dyDescent="0.3">
      <c r="B64" s="33">
        <v>40.273650789130926</v>
      </c>
      <c r="C64" s="27">
        <f>$C$59</f>
        <v>250</v>
      </c>
      <c r="D64" s="99">
        <v>200.96350000000001</v>
      </c>
      <c r="E64" s="83">
        <f t="shared" ref="E64:E68" si="13">D64-D63</f>
        <v>-5.9437999999999818</v>
      </c>
      <c r="F64" s="84">
        <f t="shared" ref="F64:F68" si="14">B64-B63</f>
        <v>25.260771246744604</v>
      </c>
      <c r="G64" s="85">
        <f t="shared" ref="G64:G68" si="15">E64/F64</f>
        <v>-0.23529764558419683</v>
      </c>
      <c r="I64" s="51">
        <f t="shared" ref="I64:I68" si="16">$C$9*C64*LN((-1/$G$8)*G64)</f>
        <v>-14.220535039365982</v>
      </c>
      <c r="K64" s="43">
        <f>(-$G$55)*EXP((-$G$56+$G$57*D64)/($C$32*C64))</f>
        <v>-0.31592408321883725</v>
      </c>
      <c r="L64" s="48">
        <f t="shared" si="12"/>
        <v>6.500622445652561E-3</v>
      </c>
    </row>
    <row r="65" spans="2:12" x14ac:dyDescent="0.3">
      <c r="B65" s="33">
        <v>90.771392940245661</v>
      </c>
      <c r="C65" s="27">
        <f>$C$59</f>
        <v>250</v>
      </c>
      <c r="D65" s="99">
        <v>196.62619999999998</v>
      </c>
      <c r="E65" s="83">
        <f t="shared" si="13"/>
        <v>-4.3373000000000275</v>
      </c>
      <c r="F65" s="84">
        <f t="shared" si="14"/>
        <v>50.497742151114736</v>
      </c>
      <c r="G65" s="85">
        <f t="shared" si="15"/>
        <v>-8.5890968887690794E-2</v>
      </c>
      <c r="I65" s="51">
        <f t="shared" si="16"/>
        <v>-16.315306814278983</v>
      </c>
      <c r="K65" s="43">
        <f>(-$G$55)*EXP((-$G$56+$G$57*D65)/($C$32*C65))</f>
        <v>-8.7314131388659941E-2</v>
      </c>
      <c r="L65" s="48">
        <f t="shared" si="12"/>
        <v>2.0253915041647566E-6</v>
      </c>
    </row>
    <row r="66" spans="2:12" x14ac:dyDescent="0.3">
      <c r="B66" s="33">
        <v>493.42369366558108</v>
      </c>
      <c r="C66" s="27">
        <f>$C$59</f>
        <v>250</v>
      </c>
      <c r="D66" s="40">
        <v>189.71860000000001</v>
      </c>
      <c r="E66" s="83">
        <f t="shared" si="13"/>
        <v>-6.9075999999999738</v>
      </c>
      <c r="F66" s="84">
        <f t="shared" si="14"/>
        <v>402.65230072533541</v>
      </c>
      <c r="G66" s="85">
        <f t="shared" si="15"/>
        <v>-1.7155247809478961E-2</v>
      </c>
      <c r="I66" s="51">
        <f t="shared" si="16"/>
        <v>-19.663487836005174</v>
      </c>
      <c r="K66" s="43">
        <f>(-$G$55)*EXP((-$G$56+$G$57*D66)/($C$32*C66))</f>
        <v>-1.1262070670936911E-2</v>
      </c>
      <c r="L66" s="48">
        <f t="shared" si="12"/>
        <v>3.4729536786234669E-5</v>
      </c>
    </row>
    <row r="67" spans="2:12" x14ac:dyDescent="0.3">
      <c r="B67" s="33">
        <v>1009.5550370813455</v>
      </c>
      <c r="C67" s="27">
        <f>$C$59</f>
        <v>250</v>
      </c>
      <c r="D67" s="40">
        <v>188.75479999999999</v>
      </c>
      <c r="E67" s="83">
        <f t="shared" si="13"/>
        <v>-0.96380000000002042</v>
      </c>
      <c r="F67" s="84">
        <f t="shared" si="14"/>
        <v>516.13134341576438</v>
      </c>
      <c r="G67" s="85">
        <f t="shared" si="15"/>
        <v>-1.8673541382346181E-3</v>
      </c>
      <c r="I67" s="51">
        <f t="shared" si="16"/>
        <v>-24.273403084019851</v>
      </c>
      <c r="K67" s="43">
        <f>(-$G$55)*EXP((-$G$56+$G$57*D67)/($C$32*C67))</f>
        <v>-8.4627840918359738E-3</v>
      </c>
      <c r="L67" s="48">
        <f t="shared" si="12"/>
        <v>4.3499696272861983E-5</v>
      </c>
    </row>
    <row r="68" spans="2:12" ht="15" thickBot="1" x14ac:dyDescent="0.35">
      <c r="B68" s="35">
        <v>2555.5242121151618</v>
      </c>
      <c r="C68" s="36">
        <f>$C$59</f>
        <v>250</v>
      </c>
      <c r="D68" s="41">
        <v>182.65039999999999</v>
      </c>
      <c r="E68" s="86">
        <f t="shared" si="13"/>
        <v>-6.1043999999999983</v>
      </c>
      <c r="F68" s="87">
        <f t="shared" si="14"/>
        <v>1545.9691750338163</v>
      </c>
      <c r="G68" s="88">
        <f t="shared" si="15"/>
        <v>-3.9485910188775085E-3</v>
      </c>
      <c r="I68" s="52">
        <f t="shared" si="16"/>
        <v>-22.716860363432144</v>
      </c>
      <c r="K68" s="44">
        <f>(-$G$55)*EXP((-$G$56+$G$57*D68)/($C$32*C68))</f>
        <v>-1.3850711593069629E-3</v>
      </c>
      <c r="L68" s="49">
        <f t="shared" si="12"/>
        <v>6.5716340704125898E-6</v>
      </c>
    </row>
  </sheetData>
  <hyperlinks>
    <hyperlink ref="D2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Recovery Model - 1st Edit</vt:lpstr>
      <vt:lpstr>Recovery - 2nd Edit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2011-09-29T04:29:37Z</dcterms:created>
  <dcterms:modified xsi:type="dcterms:W3CDTF">2011-10-03T08:13:09Z</dcterms:modified>
</cp:coreProperties>
</file>